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aurorafanis/Downloads/da pushng/"/>
    </mc:Choice>
  </mc:AlternateContent>
  <xr:revisionPtr revIDLastSave="0" documentId="8_{99B2AD53-3D74-6E41-B9FB-4E1BA4CB1EC1}" xr6:coauthVersionLast="47" xr6:coauthVersionMax="47" xr10:uidLastSave="{00000000-0000-0000-0000-000000000000}"/>
  <bookViews>
    <workbookView xWindow="0" yWindow="600" windowWidth="23260" windowHeight="12460" xr2:uid="{2DD8DC3D-B418-4D1C-A2F7-E58535D7E64F}"/>
  </bookViews>
  <sheets>
    <sheet name="user" sheetId="4" r:id="rId1"/>
    <sheet name="xyz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3" l="1"/>
  <c r="F39" i="3"/>
  <c r="C39" i="3"/>
  <c r="I38" i="3"/>
  <c r="F38" i="3"/>
  <c r="C38" i="3"/>
  <c r="I37" i="3"/>
  <c r="F37" i="3"/>
  <c r="C37" i="3"/>
  <c r="I34" i="3"/>
  <c r="H34" i="3"/>
  <c r="H35" i="3" s="1"/>
  <c r="H39" i="3" s="1"/>
  <c r="F34" i="3"/>
  <c r="E34" i="3"/>
  <c r="E35" i="3" s="1"/>
  <c r="E39" i="3" s="1"/>
  <c r="C34" i="3"/>
  <c r="B34" i="3"/>
  <c r="B35" i="3" s="1"/>
  <c r="B39" i="3" s="1"/>
  <c r="H31" i="3"/>
  <c r="H38" i="3" s="1"/>
  <c r="E31" i="3"/>
  <c r="E38" i="3" s="1"/>
  <c r="I30" i="3"/>
  <c r="H30" i="3"/>
  <c r="F30" i="3"/>
  <c r="E30" i="3"/>
  <c r="C30" i="3"/>
  <c r="B30" i="3"/>
  <c r="B31" i="3" s="1"/>
  <c r="B38" i="3" s="1"/>
  <c r="I25" i="3"/>
  <c r="H25" i="3"/>
  <c r="H26" i="3" s="1"/>
  <c r="H37" i="3" s="1"/>
  <c r="F25" i="3"/>
  <c r="E25" i="3"/>
  <c r="C25" i="3"/>
  <c r="B25" i="3"/>
  <c r="I15" i="3"/>
  <c r="F15" i="3"/>
  <c r="F13" i="3" s="1"/>
  <c r="C15" i="3"/>
  <c r="I13" i="3"/>
  <c r="F35" i="4"/>
  <c r="F25" i="4"/>
  <c r="F15" i="4"/>
  <c r="I41" i="3" l="1"/>
  <c r="I40" i="3"/>
  <c r="C5" i="3"/>
  <c r="B26" i="3"/>
  <c r="B37" i="3" s="1"/>
  <c r="C40" i="3" s="1"/>
  <c r="E26" i="3"/>
  <c r="E37" i="3" s="1"/>
  <c r="F40" i="3" s="1"/>
  <c r="F41" i="3"/>
  <c r="F16" i="3" s="1"/>
  <c r="C13" i="3"/>
  <c r="I16" i="3"/>
  <c r="C41" i="3" l="1"/>
  <c r="C16" i="3" s="1"/>
  <c r="I21" i="3"/>
  <c r="I18" i="3"/>
  <c r="I17" i="3"/>
  <c r="I19" i="3"/>
  <c r="I14" i="3" s="1"/>
  <c r="C12" i="3"/>
  <c r="F19" i="3"/>
  <c r="F14" i="3" s="1"/>
  <c r="F18" i="3"/>
  <c r="F17" i="3"/>
  <c r="F21" i="3" s="1"/>
  <c r="C18" i="3" l="1"/>
  <c r="C6" i="3"/>
  <c r="C19" i="3"/>
  <c r="C14" i="3" s="1"/>
  <c r="C20" i="3" s="1"/>
  <c r="C17" i="3"/>
  <c r="C21" i="3" s="1"/>
  <c r="I20" i="3"/>
  <c r="F20" i="3"/>
  <c r="C11" i="3" l="1"/>
  <c r="F3" i="4" s="1"/>
</calcChain>
</file>

<file path=xl/sharedStrings.xml><?xml version="1.0" encoding="utf-8"?>
<sst xmlns="http://schemas.openxmlformats.org/spreadsheetml/2006/main" count="151" uniqueCount="88">
  <si>
    <t xml:space="preserve">Indice al momento dell'aggiudicazione </t>
  </si>
  <si>
    <t>Solo per  D2 (facoltativo) e per D3 (obbligatorio)</t>
  </si>
  <si>
    <t xml:space="preserve">Variazione percentuale totale indici </t>
  </si>
  <si>
    <t>IMPORTO DI GARA DA CONTRATTO - CPV 2</t>
  </si>
  <si>
    <t>IMPORTO DI GARA DA CONTRATTO - CPV 3</t>
  </si>
  <si>
    <t xml:space="preserve">MONITORAGGIO CLAUSOLA REVISIONALE PREZZI </t>
  </si>
  <si>
    <t>Indice al momento della revisione della clausola revisionale secondo frequenza</t>
  </si>
  <si>
    <t>ndice al momento della revisione della clausola revisionale secondo frequenza</t>
  </si>
  <si>
    <r>
      <t xml:space="preserve">INDICE-1
</t>
    </r>
    <r>
      <rPr>
        <b/>
        <sz val="16"/>
        <color rgb="FFFFC000"/>
        <rFont val="Aptos Narrow"/>
        <family val="2"/>
        <scheme val="minor"/>
      </rPr>
      <t>inserire il peso in riga 30</t>
    </r>
    <r>
      <rPr>
        <b/>
        <sz val="16"/>
        <color rgb="FFFF0000"/>
        <rFont val="Aptos Narrow"/>
        <family val="2"/>
        <scheme val="minor"/>
      </rPr>
      <t xml:space="preserve">
</t>
    </r>
  </si>
  <si>
    <t>INDICE - 2</t>
  </si>
  <si>
    <t>INDICE - 3</t>
  </si>
  <si>
    <t>INDICE-1</t>
  </si>
  <si>
    <t>inserisci codice e descrizione</t>
  </si>
  <si>
    <t>indice 1</t>
  </si>
  <si>
    <t>indice 2</t>
  </si>
  <si>
    <t xml:space="preserve">indice 3 </t>
  </si>
  <si>
    <t xml:space="preserve">indice aggiudicazione </t>
  </si>
  <si>
    <t xml:space="preserve">indice revisionale </t>
  </si>
  <si>
    <t xml:space="preserve">inserisci indice </t>
  </si>
  <si>
    <t>Seleziona dal menù a tendina il numero di indici</t>
  </si>
  <si>
    <t xml:space="preserve">inserisci i codice degli indici </t>
  </si>
  <si>
    <t>3 Index</t>
  </si>
  <si>
    <t xml:space="preserve">PESI </t>
  </si>
  <si>
    <t>INDICE - 1</t>
  </si>
  <si>
    <t>Ponderazione INDICI CPV1 - CPV2 e CPV3
(C14*C13 + F14*F13 + L14*L13) / (C13 + F13 + L13)</t>
  </si>
  <si>
    <t>CPV - 1</t>
  </si>
  <si>
    <t>CPV - 2</t>
  </si>
  <si>
    <t>CPV - 3</t>
  </si>
  <si>
    <t>Inserisci importo totale CPV 2</t>
  </si>
  <si>
    <t>CPV 2</t>
  </si>
  <si>
    <t>CPV 1</t>
  </si>
  <si>
    <t>Inserisci importo totale CPV 1</t>
  </si>
  <si>
    <t>CPV 3</t>
  </si>
  <si>
    <t>Inserisci importo totale CPV 3</t>
  </si>
  <si>
    <t>Step 1</t>
  </si>
  <si>
    <t>Step 2</t>
  </si>
  <si>
    <t>Step 3</t>
  </si>
  <si>
    <t>Step 4</t>
  </si>
  <si>
    <t>Step 5</t>
  </si>
  <si>
    <t>Step 6</t>
  </si>
  <si>
    <t>Step 7</t>
  </si>
  <si>
    <t xml:space="preserve">Step finale  risultato </t>
  </si>
  <si>
    <t>Differenza in aumento o diminuzione  CPV 
80% di (F17 - 5% di F13)</t>
  </si>
  <si>
    <t>Differenza in aumento o diminuzione  CPV 
80% di (l17 - 5% di l13)</t>
  </si>
  <si>
    <t>N.B.: Questa è una versione beta. Si invita a verificare attentamente i calcoli riportati nella tabella. Non possiamo assumerci responsabilità per eventuali discrepanze o errori nei risultati.</t>
  </si>
  <si>
    <t>3 CPV</t>
  </si>
  <si>
    <t xml:space="preserve"> Seleziona dal menù a tendina il numero CPV della gara</t>
  </si>
  <si>
    <t>Attenzione la somma di pesi deve dare 100%</t>
  </si>
  <si>
    <t>Peso indice in percentuale</t>
  </si>
  <si>
    <t>NB: Versione beta – verificare i calcoli. Non siamo responsabili per discrepanze o errori.</t>
  </si>
  <si>
    <t>IMPORTO DI GARA COMPLESSIVO COME DA CONTRATTO - CPV 1</t>
  </si>
  <si>
    <t xml:space="preserve">Importo complessivo del contratto comprensivo di aumento o diminuzione </t>
  </si>
  <si>
    <t xml:space="preserve">5% del importo complessivo del contratto  </t>
  </si>
  <si>
    <t>Variazione del relativo indice composto  (vedi cella C41)</t>
  </si>
  <si>
    <t>Importo complessivo del contratto comprensivo di aumento o diminuzione 
Formula = C15 + (C15*C16)</t>
  </si>
  <si>
    <t>Variazione in aumento o diminuzione dell' importo complessivo del contratto. Il valore apparirà solo nel caso in cui l'aumento o la diminuzione supereranno il 5% - Formula   If &gt;5% (C17-C15)</t>
  </si>
  <si>
    <r>
      <t>Variazione percentuale prez</t>
    </r>
    <r>
      <rPr>
        <sz val="11"/>
        <rFont val="Aptos Narrow"/>
        <family val="2"/>
        <scheme val="minor"/>
      </rPr>
      <t>zi - (C25-B25)/B25</t>
    </r>
  </si>
  <si>
    <r>
      <t>Variazione percentuale pre</t>
    </r>
    <r>
      <rPr>
        <sz val="11"/>
        <rFont val="Aptos Narrow"/>
        <family val="2"/>
        <scheme val="minor"/>
      </rPr>
      <t>zzi  - (C30-B30)/B30</t>
    </r>
  </si>
  <si>
    <t>B37, B38, B39 - Pesi in celle C37, C38, C39)
Media ponderata = (B37×C37)+(B38×C38)+(B39×C39) / (C37+C38+C39)​</t>
  </si>
  <si>
    <t>Variazione percentuale prezzi   - (C34-B34)/B34</t>
  </si>
  <si>
    <t>Variazione in aumento o diminuzione dell' importo complessivo del contratto meno 5% dell'importo complessivo del contratto. Formula C19 - C14</t>
  </si>
  <si>
    <t>Variazione percentuale totale indici - valore ripreso da cella F41</t>
  </si>
  <si>
    <t>Variazione percentuale totale indici - valore ripreso da cella I41</t>
  </si>
  <si>
    <t>Importo complessivo del contratto comprensivo di aumento o diminuzione 
Formula = F15 + (F15*F16)</t>
  </si>
  <si>
    <t>Variazione in aumento o diminuzione dell' importo complessivo del contratto. Il valore apparirà solo nel caso in cui l'aumento o la diminuzione supereranno il 5% - Formula  If &gt;5%  (F17-F15)</t>
  </si>
  <si>
    <t>Importo complessivo del contratto comprensivo di aumento o diminuzione  Formula = l13 + (l13*l14)</t>
  </si>
  <si>
    <t>Variazione in aumento o diminuzione dell' importo complessivo del contratto. Il valore apparirà solo nel caso in cui l'aumento o la diminuzione supereranno il 5% - Formula If &gt;5%  (l17-l15)</t>
  </si>
  <si>
    <t>Variazione in aumento o diminuzione dell' importo complessivo del contratto meno 5% dell'importo complessivo del contratto. Formula F19 - F14</t>
  </si>
  <si>
    <t>Variazione in aumento o diminuzione dell' importo complessivo del contratto meno 5% dell'importo complessivo del contratto. Formula I19 - I14</t>
  </si>
  <si>
    <t xml:space="preserve">Revisione netta in aumento o diminuzione dell'importo complessivo del contratto   
Formula 80% della cella C20  </t>
  </si>
  <si>
    <t>Variazione percentuale prezzi - (F25-E25)/E25</t>
  </si>
  <si>
    <t>Variazione percentuale prezzi - (I25-H25)/H25</t>
  </si>
  <si>
    <t>Variazione percentuale prezzi - (F30-E30)/E30</t>
  </si>
  <si>
    <t>Variazione percentuale prezzi - (I30-H30)/H30</t>
  </si>
  <si>
    <t>Variazione percentuale prezzi - (F34-E34)/E34</t>
  </si>
  <si>
    <t>Variazione percentuale prezzi - (I34-H34)/H34</t>
  </si>
  <si>
    <t>(Indici in celle E37, E38, E39 - Pesi in celle F37, F38, F39)
Media ponderata = (E37×F37)+(E38×F38)+(E39×F39) / (F37+F38+F39)​</t>
  </si>
  <si>
    <t>(Indici in celle H37, H38, H39 - Pesi in celle l37, l38, l39)
Media ponderata = (H37×I37)+(H38×I38)+(H39×I39) / (I37+I38+I39)​</t>
  </si>
  <si>
    <t>Step 8</t>
  </si>
  <si>
    <t>Si raccomanda di leggere attentamente le istruzioni allegate per un funzionamento corretto della tabella.
NB: Versione beta – verificare i calcoli. Non siamo responsabili per discrepanze o errori.</t>
  </si>
  <si>
    <t>CC BY-NC (Attribution-NonCommercial) - Common use allowed; commercial use prohibited.
Created by Werner Bonadio &amp; Francesco Salvetta &amp; ACP/AOV</t>
  </si>
  <si>
    <t>Calcolo standard su media ponderata: se la variazione ponderata supera ±5%, si applica l’80% solo all’eccedenza della soglia del 5% sull’importo complessivo del contratto.</t>
  </si>
  <si>
    <t xml:space="preserve">TOTALE IMPORTO DA REVISIONARE </t>
  </si>
  <si>
    <t>IMPORTO REVISIONE PREZZI RICONOSCIUTO</t>
  </si>
  <si>
    <r>
      <t>Nota</t>
    </r>
    <r>
      <rPr>
        <sz val="11"/>
        <color theme="1"/>
        <rFont val="Aptos Narrow"/>
        <scheme val="minor"/>
      </rPr>
      <t>:</t>
    </r>
    <r>
      <rPr>
        <b/>
        <sz val="11"/>
        <color theme="1"/>
        <rFont val="Aptos Narrow"/>
        <scheme val="minor"/>
      </rPr>
      <t xml:space="preserve"> </t>
    </r>
    <r>
      <rPr>
        <sz val="11"/>
        <color theme="1"/>
        <rFont val="Aptos Narrow"/>
        <scheme val="minor"/>
      </rPr>
      <t xml:space="preserve">Per gli indici </t>
    </r>
    <r>
      <rPr>
        <b/>
        <sz val="11"/>
        <color theme="1"/>
        <rFont val="Aptos Narrow"/>
        <scheme val="minor"/>
      </rPr>
      <t>PC (Prezzi al Consumo)</t>
    </r>
    <r>
      <rPr>
        <sz val="11"/>
        <color theme="1"/>
        <rFont val="Aptos Narrow"/>
        <scheme val="minor"/>
      </rPr>
      <t>, qualora il confronto avvenga tra indici con</t>
    </r>
    <r>
      <rPr>
        <b/>
        <sz val="11"/>
        <color theme="1"/>
        <rFont val="Aptos Narrow"/>
        <scheme val="minor"/>
      </rPr>
      <t xml:space="preserve"> base 2015=100 </t>
    </r>
    <r>
      <rPr>
        <sz val="11"/>
        <color theme="1"/>
        <rFont val="Aptos Narrow"/>
        <scheme val="minor"/>
      </rPr>
      <t>e</t>
    </r>
    <r>
      <rPr>
        <b/>
        <sz val="11"/>
        <color theme="1"/>
        <rFont val="Aptos Narrow"/>
        <scheme val="minor"/>
      </rPr>
      <t xml:space="preserve"> base 2025=100</t>
    </r>
    <r>
      <rPr>
        <sz val="11"/>
        <color theme="1"/>
        <rFont val="Aptos Narrow"/>
        <scheme val="minor"/>
      </rPr>
      <t>, è necessario applicare il</t>
    </r>
    <r>
      <rPr>
        <b/>
        <sz val="11"/>
        <color theme="1"/>
        <rFont val="Aptos Narrow"/>
        <scheme val="minor"/>
      </rPr>
      <t xml:space="preserve"> coefficiente di raccordo</t>
    </r>
    <r>
      <rPr>
        <sz val="11"/>
        <color theme="1"/>
        <rFont val="Aptos Narrow"/>
        <scheme val="minor"/>
      </rPr>
      <t xml:space="preserve">. Per maggiori dettagli ed esempi di calcolo si rimanda al </t>
    </r>
    <r>
      <rPr>
        <b/>
        <sz val="11"/>
        <color theme="1"/>
        <rFont val="Aptos Narrow"/>
        <scheme val="minor"/>
      </rPr>
      <t>Vademecum Revisione Prezzi</t>
    </r>
    <r>
      <rPr>
        <sz val="11"/>
        <color theme="1"/>
        <rFont val="Aptos Narrow"/>
        <scheme val="minor"/>
      </rPr>
      <t>.</t>
    </r>
  </si>
  <si>
    <t>Variazione percentuale ponderata complessiva</t>
  </si>
  <si>
    <r>
      <rPr>
        <b/>
        <sz val="14"/>
        <color theme="1"/>
        <rFont val="Aptos Narrow (Body)"/>
      </rPr>
      <t>Percentuale riconosciuta</t>
    </r>
    <r>
      <rPr>
        <b/>
        <sz val="14"/>
        <color theme="1"/>
        <rFont val="Aptos Narrow"/>
        <scheme val="minor"/>
      </rPr>
      <t>: eccedenza della media ponderata oltre il 5% × 80%</t>
    </r>
  </si>
  <si>
    <r>
      <t xml:space="preserve">Tabella per calcolo revisione prezzi servizi e forniture
All. II.2 bis Dlgs. 36/2023
</t>
    </r>
    <r>
      <rPr>
        <b/>
        <sz val="10"/>
        <color theme="5" tint="0.79998168889431442"/>
        <rFont val="Aptos Narrow (Body)"/>
      </rPr>
      <t>CALCOLO E REVISIONE SU TUTTI I CPV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</si>
</sst>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"/>
    <numFmt numFmtId="165" formatCode="&quot;£&quot;#,##0.00"/>
  </numFmts>
  <fonts count="4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20"/>
      <color rgb="FFFF000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8"/>
      <color rgb="FFFF0000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rgb="FFFFC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8"/>
      <color theme="4" tint="0.39997558519241921"/>
      <name val="Aptos Narrow"/>
      <family val="2"/>
      <scheme val="minor"/>
    </font>
    <font>
      <b/>
      <sz val="22"/>
      <color theme="4" tint="0.39997558519241921"/>
      <name val="Aptos Narrow"/>
      <family val="2"/>
      <scheme val="minor"/>
    </font>
    <font>
      <sz val="12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24"/>
      <color rgb="FF92D050"/>
      <name val="Aptos Narrow"/>
      <family val="2"/>
      <scheme val="minor"/>
    </font>
    <font>
      <b/>
      <sz val="24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4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trike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rgb="FFFF0000"/>
      <name val="Aptos Narrow"/>
      <family val="2"/>
      <scheme val="minor"/>
    </font>
    <font>
      <b/>
      <sz val="8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3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sz val="12"/>
      <color theme="1"/>
      <name val="Aptos Display"/>
      <family val="2"/>
      <scheme val="major"/>
    </font>
    <font>
      <b/>
      <sz val="8"/>
      <color theme="1"/>
      <name val="Aptos Narrow"/>
      <family val="2"/>
      <scheme val="minor"/>
    </font>
    <font>
      <sz val="9"/>
      <color rgb="FF00B0F0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sz val="22"/>
      <color theme="1"/>
      <name val="Aptos Narrow"/>
      <family val="2"/>
      <scheme val="minor"/>
    </font>
    <font>
      <b/>
      <sz val="14"/>
      <color theme="1"/>
      <name val="Aptos Narrow (Body)"/>
    </font>
    <font>
      <b/>
      <sz val="14"/>
      <color theme="1"/>
      <name val="Aptos Narrow"/>
      <scheme val="minor"/>
    </font>
    <font>
      <b/>
      <sz val="10"/>
      <color theme="5" tint="0.79998168889431442"/>
      <name val="Aptos Narrow (Body)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4CFF5"/>
        <bgColor indexed="64"/>
      </patternFill>
    </fill>
  </fills>
  <borders count="6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rgb="FFFF0000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rgb="FFFF0000"/>
      </bottom>
      <diagonal/>
    </border>
    <border>
      <left style="thick">
        <color indexed="64"/>
      </left>
      <right/>
      <top style="thick">
        <color rgb="FFFF0000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rgb="FFFF0000"/>
      </left>
      <right style="thick">
        <color indexed="64"/>
      </right>
      <top/>
      <bottom style="thick">
        <color rgb="FFFF0000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26" fillId="0" borderId="0" applyFont="0" applyFill="0" applyBorder="0" applyAlignment="0" applyProtection="0"/>
  </cellStyleXfs>
  <cellXfs count="225">
    <xf numFmtId="0" fontId="0" fillId="0" borderId="0" xfId="0"/>
    <xf numFmtId="0" fontId="11" fillId="8" borderId="4" xfId="0" applyFont="1" applyFill="1" applyBorder="1" applyAlignment="1">
      <alignment horizontal="center"/>
    </xf>
    <xf numFmtId="164" fontId="11" fillId="8" borderId="4" xfId="0" applyNumberFormat="1" applyFont="1" applyFill="1" applyBorder="1"/>
    <xf numFmtId="10" fontId="0" fillId="0" borderId="0" xfId="0" applyNumberFormat="1"/>
    <xf numFmtId="10" fontId="14" fillId="0" borderId="0" xfId="0" applyNumberFormat="1" applyFont="1"/>
    <xf numFmtId="164" fontId="19" fillId="3" borderId="0" xfId="0" applyNumberFormat="1" applyFont="1" applyFill="1" applyAlignment="1">
      <alignment horizontal="center" vertical="center"/>
    </xf>
    <xf numFmtId="164" fontId="20" fillId="3" borderId="0" xfId="0" applyNumberFormat="1" applyFont="1" applyFill="1" applyAlignment="1">
      <alignment horizontal="center" vertical="center"/>
    </xf>
    <xf numFmtId="0" fontId="0" fillId="3" borderId="0" xfId="0" applyFill="1"/>
    <xf numFmtId="0" fontId="8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" fillId="7" borderId="1" xfId="0" applyFont="1" applyFill="1" applyBorder="1"/>
    <xf numFmtId="10" fontId="1" fillId="7" borderId="1" xfId="0" applyNumberFormat="1" applyFont="1" applyFill="1" applyBorder="1"/>
    <xf numFmtId="164" fontId="10" fillId="4" borderId="1" xfId="0" applyNumberFormat="1" applyFont="1" applyFill="1" applyBorder="1" applyAlignment="1">
      <alignment horizontal="right"/>
    </xf>
    <xf numFmtId="164" fontId="5" fillId="9" borderId="1" xfId="0" applyNumberFormat="1" applyFont="1" applyFill="1" applyBorder="1" applyAlignment="1">
      <alignment horizontal="right"/>
    </xf>
    <xf numFmtId="0" fontId="17" fillId="4" borderId="1" xfId="0" applyFont="1" applyFill="1" applyBorder="1" applyAlignment="1">
      <alignment horizontal="center" vertical="center" wrapText="1"/>
    </xf>
    <xf numFmtId="10" fontId="0" fillId="11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2" borderId="1" xfId="0" applyNumberForma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10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0" fontId="0" fillId="10" borderId="1" xfId="0" applyNumberForma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10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0" fontId="6" fillId="3" borderId="7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10" fontId="6" fillId="3" borderId="5" xfId="0" applyNumberFormat="1" applyFont="1" applyFill="1" applyBorder="1" applyAlignment="1">
      <alignment horizontal="center" vertical="center"/>
    </xf>
    <xf numFmtId="10" fontId="6" fillId="3" borderId="8" xfId="0" applyNumberFormat="1" applyFont="1" applyFill="1" applyBorder="1" applyAlignment="1">
      <alignment horizontal="center" vertical="center" wrapText="1"/>
    </xf>
    <xf numFmtId="0" fontId="0" fillId="0" borderId="5" xfId="0" applyBorder="1"/>
    <xf numFmtId="10" fontId="6" fillId="3" borderId="0" xfId="0" applyNumberFormat="1" applyFont="1" applyFill="1" applyAlignment="1">
      <alignment horizontal="center" vertical="center"/>
    </xf>
    <xf numFmtId="0" fontId="5" fillId="7" borderId="1" xfId="0" applyFont="1" applyFill="1" applyBorder="1" applyAlignment="1">
      <alignment horizontal="center"/>
    </xf>
    <xf numFmtId="10" fontId="5" fillId="7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0" fontId="5" fillId="7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9" borderId="1" xfId="0" applyFont="1" applyFill="1" applyBorder="1" applyAlignment="1">
      <alignment wrapText="1"/>
    </xf>
    <xf numFmtId="0" fontId="8" fillId="0" borderId="2" xfId="0" applyFont="1" applyBorder="1" applyAlignment="1">
      <alignment vertical="center" wrapText="1"/>
    </xf>
    <xf numFmtId="0" fontId="5" fillId="7" borderId="2" xfId="0" applyFont="1" applyFill="1" applyBorder="1" applyAlignment="1">
      <alignment horizontal="center"/>
    </xf>
    <xf numFmtId="10" fontId="0" fillId="2" borderId="2" xfId="0" applyNumberFormat="1" applyFill="1" applyBorder="1" applyAlignment="1">
      <alignment horizontal="center" vertical="center"/>
    </xf>
    <xf numFmtId="0" fontId="5" fillId="9" borderId="2" xfId="0" applyFont="1" applyFill="1" applyBorder="1" applyAlignment="1">
      <alignment wrapText="1"/>
    </xf>
    <xf numFmtId="164" fontId="5" fillId="3" borderId="0" xfId="0" applyNumberFormat="1" applyFont="1" applyFill="1" applyAlignment="1">
      <alignment horizontal="right"/>
    </xf>
    <xf numFmtId="2" fontId="4" fillId="2" borderId="1" xfId="0" applyNumberFormat="1" applyFont="1" applyFill="1" applyBorder="1" applyAlignment="1">
      <alignment horizontal="center" vertical="center"/>
    </xf>
    <xf numFmtId="2" fontId="4" fillId="11" borderId="1" xfId="0" applyNumberFormat="1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2" fontId="4" fillId="10" borderId="1" xfId="0" applyNumberFormat="1" applyFont="1" applyFill="1" applyBorder="1" applyAlignment="1">
      <alignment horizontal="center" vertical="center"/>
    </xf>
    <xf numFmtId="2" fontId="6" fillId="10" borderId="1" xfId="0" applyNumberFormat="1" applyFont="1" applyFill="1" applyBorder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/>
    </xf>
    <xf numFmtId="2" fontId="6" fillId="6" borderId="1" xfId="0" applyNumberFormat="1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/>
    </xf>
    <xf numFmtId="9" fontId="4" fillId="5" borderId="1" xfId="0" applyNumberFormat="1" applyFont="1" applyFill="1" applyBorder="1" applyAlignment="1">
      <alignment horizontal="center" vertical="center"/>
    </xf>
    <xf numFmtId="9" fontId="4" fillId="6" borderId="1" xfId="0" applyNumberFormat="1" applyFont="1" applyFill="1" applyBorder="1" applyAlignment="1">
      <alignment horizontal="center" vertical="center"/>
    </xf>
    <xf numFmtId="9" fontId="4" fillId="6" borderId="6" xfId="0" applyNumberFormat="1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wrapText="1"/>
    </xf>
    <xf numFmtId="164" fontId="32" fillId="9" borderId="1" xfId="0" applyNumberFormat="1" applyFont="1" applyFill="1" applyBorder="1"/>
    <xf numFmtId="0" fontId="31" fillId="0" borderId="0" xfId="0" applyFont="1"/>
    <xf numFmtId="0" fontId="30" fillId="9" borderId="1" xfId="0" applyFont="1" applyFill="1" applyBorder="1"/>
    <xf numFmtId="164" fontId="30" fillId="9" borderId="1" xfId="0" applyNumberFormat="1" applyFont="1" applyFill="1" applyBorder="1"/>
    <xf numFmtId="0" fontId="29" fillId="0" borderId="0" xfId="0" applyFont="1"/>
    <xf numFmtId="0" fontId="31" fillId="9" borderId="2" xfId="0" applyFont="1" applyFill="1" applyBorder="1" applyAlignment="1">
      <alignment wrapText="1"/>
    </xf>
    <xf numFmtId="0" fontId="33" fillId="7" borderId="1" xfId="0" applyFont="1" applyFill="1" applyBorder="1"/>
    <xf numFmtId="0" fontId="0" fillId="3" borderId="0" xfId="0" applyFill="1" applyAlignment="1">
      <alignment horizontal="center"/>
    </xf>
    <xf numFmtId="0" fontId="29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0" fillId="0" borderId="0" xfId="0" applyFont="1"/>
    <xf numFmtId="0" fontId="10" fillId="3" borderId="0" xfId="0" applyFont="1" applyFill="1"/>
    <xf numFmtId="164" fontId="34" fillId="3" borderId="0" xfId="0" applyNumberFormat="1" applyFont="1" applyFill="1" applyAlignment="1">
      <alignment horizontal="right" vertical="center"/>
    </xf>
    <xf numFmtId="164" fontId="28" fillId="3" borderId="0" xfId="0" applyNumberFormat="1" applyFont="1" applyFill="1" applyAlignment="1">
      <alignment horizontal="right" vertical="center"/>
    </xf>
    <xf numFmtId="0" fontId="10" fillId="4" borderId="1" xfId="0" applyFont="1" applyFill="1" applyBorder="1" applyAlignment="1">
      <alignment wrapText="1"/>
    </xf>
    <xf numFmtId="0" fontId="32" fillId="9" borderId="1" xfId="0" applyFont="1" applyFill="1" applyBorder="1" applyAlignment="1">
      <alignment wrapText="1"/>
    </xf>
    <xf numFmtId="0" fontId="31" fillId="9" borderId="1" xfId="0" applyFont="1" applyFill="1" applyBorder="1" applyAlignment="1">
      <alignment wrapText="1"/>
    </xf>
    <xf numFmtId="164" fontId="32" fillId="9" borderId="1" xfId="0" applyNumberFormat="1" applyFont="1" applyFill="1" applyBorder="1" applyAlignment="1">
      <alignment wrapText="1"/>
    </xf>
    <xf numFmtId="0" fontId="31" fillId="0" borderId="0" xfId="0" applyFont="1" applyAlignment="1">
      <alignment wrapText="1"/>
    </xf>
    <xf numFmtId="0" fontId="35" fillId="0" borderId="0" xfId="0" applyFont="1" applyAlignment="1">
      <alignment horizontal="center" vertical="center"/>
    </xf>
    <xf numFmtId="0" fontId="35" fillId="3" borderId="0" xfId="0" applyFont="1" applyFill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35" fillId="3" borderId="9" xfId="0" applyFont="1" applyFill="1" applyBorder="1" applyAlignment="1">
      <alignment horizontal="center" vertical="center"/>
    </xf>
    <xf numFmtId="164" fontId="9" fillId="3" borderId="0" xfId="0" applyNumberFormat="1" applyFont="1" applyFill="1"/>
    <xf numFmtId="164" fontId="36" fillId="3" borderId="0" xfId="0" applyNumberFormat="1" applyFont="1" applyFill="1"/>
    <xf numFmtId="10" fontId="10" fillId="0" borderId="0" xfId="1" applyNumberFormat="1" applyFont="1" applyBorder="1" applyAlignment="1">
      <alignment horizontal="center"/>
    </xf>
    <xf numFmtId="9" fontId="12" fillId="6" borderId="57" xfId="0" applyNumberFormat="1" applyFont="1" applyFill="1" applyBorder="1" applyAlignment="1">
      <alignment horizontal="center" wrapText="1"/>
    </xf>
    <xf numFmtId="164" fontId="20" fillId="12" borderId="58" xfId="0" applyNumberFormat="1" applyFont="1" applyFill="1" applyBorder="1" applyAlignment="1">
      <alignment horizontal="center" vertical="center"/>
    </xf>
    <xf numFmtId="164" fontId="20" fillId="12" borderId="58" xfId="0" applyNumberFormat="1" applyFont="1" applyFill="1" applyBorder="1" applyAlignment="1">
      <alignment horizontal="right" vertical="center"/>
    </xf>
    <xf numFmtId="0" fontId="15" fillId="9" borderId="32" xfId="0" applyFont="1" applyFill="1" applyBorder="1" applyAlignment="1">
      <alignment horizontal="center" vertical="center"/>
    </xf>
    <xf numFmtId="164" fontId="15" fillId="9" borderId="61" xfId="0" applyNumberFormat="1" applyFont="1" applyFill="1" applyBorder="1" applyAlignment="1">
      <alignment horizontal="right" vertical="center"/>
    </xf>
    <xf numFmtId="0" fontId="15" fillId="9" borderId="62" xfId="0" applyFont="1" applyFill="1" applyBorder="1" applyAlignment="1">
      <alignment horizontal="center" vertical="center"/>
    </xf>
    <xf numFmtId="164" fontId="15" fillId="9" borderId="63" xfId="0" applyNumberFormat="1" applyFont="1" applyFill="1" applyBorder="1" applyAlignment="1">
      <alignment horizontal="right" vertical="center"/>
    </xf>
    <xf numFmtId="0" fontId="0" fillId="0" borderId="33" xfId="0" applyBorder="1" applyAlignment="1">
      <alignment horizontal="center" vertical="center" wrapText="1"/>
    </xf>
    <xf numFmtId="0" fontId="23" fillId="3" borderId="20" xfId="0" applyFont="1" applyFill="1" applyBorder="1"/>
    <xf numFmtId="0" fontId="1" fillId="3" borderId="0" xfId="0" applyFont="1" applyFill="1"/>
    <xf numFmtId="164" fontId="23" fillId="3" borderId="52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14" fillId="0" borderId="0" xfId="0" applyFont="1"/>
    <xf numFmtId="0" fontId="0" fillId="0" borderId="17" xfId="0" applyBorder="1" applyAlignment="1">
      <alignment horizontal="center" vertical="center"/>
    </xf>
    <xf numFmtId="0" fontId="22" fillId="2" borderId="51" xfId="0" applyFont="1" applyFill="1" applyBorder="1" applyAlignment="1">
      <alignment horizontal="center" vertical="center"/>
    </xf>
    <xf numFmtId="0" fontId="0" fillId="0" borderId="25" xfId="0" applyBorder="1"/>
    <xf numFmtId="0" fontId="0" fillId="0" borderId="15" xfId="0" applyBorder="1"/>
    <xf numFmtId="0" fontId="30" fillId="0" borderId="24" xfId="0" applyFont="1" applyBorder="1"/>
    <xf numFmtId="0" fontId="0" fillId="0" borderId="32" xfId="0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0" fillId="0" borderId="18" xfId="0" applyBorder="1"/>
    <xf numFmtId="0" fontId="29" fillId="0" borderId="9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18" xfId="0" applyFont="1" applyBorder="1"/>
    <xf numFmtId="9" fontId="0" fillId="0" borderId="42" xfId="1" applyFont="1" applyBorder="1" applyAlignment="1" applyProtection="1">
      <alignment horizontal="center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horizontal="right"/>
    </xf>
    <xf numFmtId="0" fontId="0" fillId="0" borderId="0" xfId="0" applyAlignment="1">
      <alignment horizontal="right"/>
    </xf>
    <xf numFmtId="165" fontId="27" fillId="0" borderId="8" xfId="0" applyNumberFormat="1" applyFont="1" applyBorder="1" applyAlignment="1">
      <alignment wrapText="1"/>
    </xf>
    <xf numFmtId="0" fontId="0" fillId="0" borderId="23" xfId="0" applyBorder="1"/>
    <xf numFmtId="0" fontId="0" fillId="0" borderId="11" xfId="0" applyBorder="1"/>
    <xf numFmtId="0" fontId="29" fillId="0" borderId="11" xfId="0" applyFont="1" applyBorder="1"/>
    <xf numFmtId="9" fontId="0" fillId="0" borderId="41" xfId="1" applyFont="1" applyBorder="1" applyAlignment="1" applyProtection="1">
      <alignment horizontal="center"/>
    </xf>
    <xf numFmtId="0" fontId="14" fillId="0" borderId="23" xfId="0" applyFont="1" applyBorder="1"/>
    <xf numFmtId="0" fontId="30" fillId="0" borderId="31" xfId="0" applyFont="1" applyBorder="1"/>
    <xf numFmtId="9" fontId="0" fillId="0" borderId="17" xfId="1" applyFont="1" applyBorder="1" applyAlignment="1" applyProtection="1">
      <alignment horizontal="center"/>
    </xf>
    <xf numFmtId="0" fontId="0" fillId="0" borderId="28" xfId="0" applyBorder="1"/>
    <xf numFmtId="0" fontId="0" fillId="0" borderId="29" xfId="0" applyBorder="1"/>
    <xf numFmtId="0" fontId="14" fillId="0" borderId="50" xfId="0" applyFont="1" applyBorder="1"/>
    <xf numFmtId="10" fontId="40" fillId="6" borderId="64" xfId="0" applyNumberFormat="1" applyFont="1" applyFill="1" applyBorder="1" applyAlignment="1">
      <alignment horizontal="right" vertical="center"/>
    </xf>
    <xf numFmtId="0" fontId="37" fillId="7" borderId="9" xfId="0" applyFont="1" applyFill="1" applyBorder="1" applyProtection="1">
      <protection locked="0"/>
    </xf>
    <xf numFmtId="2" fontId="21" fillId="7" borderId="9" xfId="0" applyNumberFormat="1" applyFont="1" applyFill="1" applyBorder="1" applyAlignment="1" applyProtection="1">
      <alignment horizontal="center"/>
      <protection locked="0"/>
    </xf>
    <xf numFmtId="9" fontId="21" fillId="7" borderId="17" xfId="1" applyFont="1" applyFill="1" applyBorder="1" applyAlignment="1" applyProtection="1">
      <alignment horizontal="center"/>
      <protection locked="0"/>
    </xf>
    <xf numFmtId="164" fontId="23" fillId="14" borderId="53" xfId="0" applyNumberFormat="1" applyFont="1" applyFill="1" applyBorder="1" applyAlignment="1">
      <alignment horizontal="center" vertical="center"/>
    </xf>
    <xf numFmtId="0" fontId="30" fillId="0" borderId="22" xfId="0" applyFont="1" applyBorder="1"/>
    <xf numFmtId="0" fontId="30" fillId="0" borderId="12" xfId="0" applyFont="1" applyBorder="1"/>
    <xf numFmtId="0" fontId="0" fillId="0" borderId="0" xfId="0" applyAlignment="1">
      <alignment vertical="top" wrapText="1"/>
    </xf>
    <xf numFmtId="0" fontId="37" fillId="7" borderId="26" xfId="0" applyFont="1" applyFill="1" applyBorder="1" applyAlignment="1" applyProtection="1">
      <alignment horizontal="center"/>
      <protection locked="0"/>
    </xf>
    <xf numFmtId="0" fontId="37" fillId="7" borderId="27" xfId="0" applyFont="1" applyFill="1" applyBorder="1" applyAlignment="1" applyProtection="1">
      <alignment horizontal="center"/>
      <protection locked="0"/>
    </xf>
    <xf numFmtId="0" fontId="37" fillId="7" borderId="39" xfId="0" applyFont="1" applyFill="1" applyBorder="1" applyProtection="1">
      <protection locked="0"/>
    </xf>
    <xf numFmtId="0" fontId="1" fillId="0" borderId="2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0" fillId="0" borderId="43" xfId="0" applyBorder="1"/>
    <xf numFmtId="164" fontId="21" fillId="7" borderId="12" xfId="0" applyNumberFormat="1" applyFont="1" applyFill="1" applyBorder="1" applyAlignment="1" applyProtection="1">
      <alignment horizontal="center"/>
      <protection locked="0"/>
    </xf>
    <xf numFmtId="164" fontId="21" fillId="7" borderId="12" xfId="0" applyNumberFormat="1" applyFont="1" applyFill="1" applyBorder="1" applyProtection="1">
      <protection locked="0"/>
    </xf>
    <xf numFmtId="164" fontId="21" fillId="7" borderId="40" xfId="0" applyNumberFormat="1" applyFont="1" applyFill="1" applyBorder="1" applyProtection="1">
      <protection locked="0"/>
    </xf>
    <xf numFmtId="0" fontId="30" fillId="0" borderId="21" xfId="0" applyFont="1" applyBorder="1" applyAlignment="1">
      <alignment horizontal="left"/>
    </xf>
    <xf numFmtId="0" fontId="30" fillId="0" borderId="13" xfId="0" applyFont="1" applyBorder="1" applyAlignment="1">
      <alignment horizontal="left"/>
    </xf>
    <xf numFmtId="0" fontId="30" fillId="0" borderId="14" xfId="0" applyFont="1" applyBorder="1" applyAlignment="1">
      <alignment horizontal="left"/>
    </xf>
    <xf numFmtId="0" fontId="30" fillId="0" borderId="22" xfId="0" applyFont="1" applyBorder="1" applyAlignment="1">
      <alignment horizontal="center"/>
    </xf>
    <xf numFmtId="0" fontId="30" fillId="0" borderId="12" xfId="0" applyFont="1" applyBorder="1" applyAlignment="1">
      <alignment horizontal="center"/>
    </xf>
    <xf numFmtId="0" fontId="29" fillId="0" borderId="11" xfId="0" applyFont="1" applyBorder="1" applyAlignment="1">
      <alignment horizontal="center"/>
    </xf>
    <xf numFmtId="0" fontId="38" fillId="0" borderId="35" xfId="0" applyFont="1" applyBorder="1" applyAlignment="1">
      <alignment horizontal="left" vertical="center" wrapText="1"/>
    </xf>
    <xf numFmtId="0" fontId="39" fillId="0" borderId="15" xfId="0" applyFont="1" applyBorder="1" applyAlignment="1">
      <alignment horizontal="left" wrapText="1"/>
    </xf>
    <xf numFmtId="0" fontId="39" fillId="0" borderId="36" xfId="0" applyFont="1" applyBorder="1" applyAlignment="1">
      <alignment horizontal="left" wrapText="1"/>
    </xf>
    <xf numFmtId="0" fontId="39" fillId="0" borderId="65" xfId="0" applyFont="1" applyBorder="1" applyAlignment="1">
      <alignment horizontal="left" wrapText="1"/>
    </xf>
    <xf numFmtId="0" fontId="39" fillId="0" borderId="0" xfId="0" applyFont="1" applyAlignment="1">
      <alignment horizontal="left" wrapText="1"/>
    </xf>
    <xf numFmtId="0" fontId="39" fillId="0" borderId="66" xfId="0" applyFont="1" applyBorder="1" applyAlignment="1">
      <alignment horizontal="left" wrapText="1"/>
    </xf>
    <xf numFmtId="0" fontId="39" fillId="0" borderId="37" xfId="0" applyFont="1" applyBorder="1" applyAlignment="1">
      <alignment horizontal="left" wrapText="1"/>
    </xf>
    <xf numFmtId="0" fontId="39" fillId="0" borderId="67" xfId="0" applyFont="1" applyBorder="1" applyAlignment="1">
      <alignment horizontal="left" wrapText="1"/>
    </xf>
    <xf numFmtId="0" fontId="39" fillId="0" borderId="38" xfId="0" applyFont="1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28" fillId="0" borderId="4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wrapText="1"/>
    </xf>
    <xf numFmtId="0" fontId="24" fillId="0" borderId="46" xfId="0" applyFont="1" applyBorder="1" applyAlignment="1">
      <alignment horizontal="center" wrapText="1"/>
    </xf>
    <xf numFmtId="0" fontId="10" fillId="13" borderId="54" xfId="0" applyFont="1" applyFill="1" applyBorder="1" applyAlignment="1">
      <alignment horizontal="center" vertical="center" wrapText="1"/>
    </xf>
    <xf numFmtId="0" fontId="10" fillId="13" borderId="55" xfId="0" applyFont="1" applyFill="1" applyBorder="1" applyAlignment="1">
      <alignment wrapText="1"/>
    </xf>
    <xf numFmtId="0" fontId="10" fillId="13" borderId="56" xfId="0" applyFont="1" applyFill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right"/>
    </xf>
    <xf numFmtId="0" fontId="24" fillId="0" borderId="11" xfId="0" applyFont="1" applyBorder="1" applyAlignment="1">
      <alignment horizontal="right"/>
    </xf>
    <xf numFmtId="0" fontId="23" fillId="14" borderId="19" xfId="0" applyFont="1" applyFill="1" applyBorder="1" applyAlignment="1">
      <alignment horizontal="center" vertical="center"/>
    </xf>
    <xf numFmtId="0" fontId="1" fillId="14" borderId="16" xfId="0" applyFont="1" applyFill="1" applyBorder="1" applyAlignment="1">
      <alignment horizontal="center" vertical="center"/>
    </xf>
    <xf numFmtId="0" fontId="1" fillId="14" borderId="34" xfId="0" applyFont="1" applyFill="1" applyBorder="1" applyAlignment="1">
      <alignment horizontal="center" vertical="center"/>
    </xf>
    <xf numFmtId="0" fontId="30" fillId="0" borderId="11" xfId="0" applyFont="1" applyBorder="1" applyAlignment="1">
      <alignment horizontal="center"/>
    </xf>
    <xf numFmtId="0" fontId="24" fillId="0" borderId="28" xfId="0" applyFont="1" applyBorder="1" applyAlignment="1">
      <alignment horizontal="right"/>
    </xf>
    <xf numFmtId="0" fontId="24" fillId="0" borderId="29" xfId="0" applyFont="1" applyBorder="1" applyAlignment="1">
      <alignment horizontal="right"/>
    </xf>
    <xf numFmtId="0" fontId="24" fillId="0" borderId="30" xfId="0" applyFont="1" applyBorder="1" applyAlignment="1">
      <alignment horizontal="right"/>
    </xf>
    <xf numFmtId="0" fontId="30" fillId="0" borderId="22" xfId="0" applyFont="1" applyBorder="1" applyAlignment="1">
      <alignment horizontal="left"/>
    </xf>
    <xf numFmtId="0" fontId="30" fillId="0" borderId="12" xfId="0" applyFont="1" applyBorder="1" applyAlignment="1">
      <alignment horizontal="left"/>
    </xf>
    <xf numFmtId="164" fontId="1" fillId="7" borderId="12" xfId="0" applyNumberFormat="1" applyFont="1" applyFill="1" applyBorder="1" applyProtection="1">
      <protection locked="0"/>
    </xf>
    <xf numFmtId="164" fontId="1" fillId="7" borderId="40" xfId="0" applyNumberFormat="1" applyFont="1" applyFill="1" applyBorder="1" applyProtection="1">
      <protection locked="0"/>
    </xf>
    <xf numFmtId="0" fontId="29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10" fontId="16" fillId="9" borderId="59" xfId="0" applyNumberFormat="1" applyFont="1" applyFill="1" applyBorder="1" applyAlignment="1">
      <alignment horizontal="right" vertical="center"/>
    </xf>
    <xf numFmtId="10" fontId="16" fillId="0" borderId="60" xfId="0" applyNumberFormat="1" applyFont="1" applyBorder="1" applyAlignment="1">
      <alignment horizontal="right" vertical="center"/>
    </xf>
    <xf numFmtId="0" fontId="42" fillId="2" borderId="10" xfId="0" applyFont="1" applyFill="1" applyBorder="1" applyAlignment="1">
      <alignment horizontal="left" wrapText="1"/>
    </xf>
    <xf numFmtId="0" fontId="42" fillId="2" borderId="11" xfId="0" applyFont="1" applyFill="1" applyBorder="1" applyAlignment="1">
      <alignment horizontal="left" wrapText="1"/>
    </xf>
    <xf numFmtId="0" fontId="42" fillId="2" borderId="10" xfId="0" applyFont="1" applyFill="1" applyBorder="1" applyAlignment="1">
      <alignment horizontal="left" vertical="center" wrapText="1"/>
    </xf>
    <xf numFmtId="0" fontId="12" fillId="0" borderId="11" xfId="0" applyFont="1" applyBorder="1" applyAlignment="1">
      <alignment horizontal="left" wrapText="1"/>
    </xf>
    <xf numFmtId="10" fontId="42" fillId="3" borderId="10" xfId="0" applyNumberFormat="1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F4CFF5"/>
      <color rgb="FFFFA8F0"/>
      <color rgb="FFFE87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1120</xdr:colOff>
      <xdr:row>36</xdr:row>
      <xdr:rowOff>14942</xdr:rowOff>
    </xdr:from>
    <xdr:to>
      <xdr:col>1</xdr:col>
      <xdr:colOff>1150470</xdr:colOff>
      <xdr:row>36</xdr:row>
      <xdr:rowOff>321236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547DE69F-5D3E-16E3-A7FE-8E1C49CD7849}"/>
            </a:ext>
          </a:extLst>
        </xdr:cNvPr>
        <xdr:cNvSpPr/>
      </xdr:nvSpPr>
      <xdr:spPr>
        <a:xfrm>
          <a:off x="658532" y="10996707"/>
          <a:ext cx="1149350" cy="306294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it-IT" sz="1600" kern="1200">
              <a:solidFill>
                <a:srgbClr val="FF0000"/>
              </a:solidFill>
            </a:rPr>
            <a:t>INDICE - 1</a:t>
          </a:r>
        </a:p>
      </xdr:txBody>
    </xdr:sp>
    <xdr:clientData/>
  </xdr:twoCellAnchor>
  <xdr:twoCellAnchor>
    <xdr:from>
      <xdr:col>1</xdr:col>
      <xdr:colOff>1</xdr:colOff>
      <xdr:row>37</xdr:row>
      <xdr:rowOff>22412</xdr:rowOff>
    </xdr:from>
    <xdr:to>
      <xdr:col>1</xdr:col>
      <xdr:colOff>1149351</xdr:colOff>
      <xdr:row>37</xdr:row>
      <xdr:rowOff>328706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FD3B3960-E218-48FC-A50E-9C9C845DD42B}"/>
            </a:ext>
          </a:extLst>
        </xdr:cNvPr>
        <xdr:cNvSpPr/>
      </xdr:nvSpPr>
      <xdr:spPr>
        <a:xfrm>
          <a:off x="657413" y="11347824"/>
          <a:ext cx="1149350" cy="306294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it-IT" sz="1600" kern="1200">
              <a:solidFill>
                <a:srgbClr val="FF0000"/>
              </a:solidFill>
            </a:rPr>
            <a:t>INDICE - 2</a:t>
          </a:r>
        </a:p>
      </xdr:txBody>
    </xdr:sp>
    <xdr:clientData/>
  </xdr:twoCellAnchor>
  <xdr:twoCellAnchor>
    <xdr:from>
      <xdr:col>1</xdr:col>
      <xdr:colOff>0</xdr:colOff>
      <xdr:row>38</xdr:row>
      <xdr:rowOff>24012</xdr:rowOff>
    </xdr:from>
    <xdr:to>
      <xdr:col>1</xdr:col>
      <xdr:colOff>1149350</xdr:colOff>
      <xdr:row>38</xdr:row>
      <xdr:rowOff>330306</xdr:rowOff>
    </xdr:to>
    <xdr:sp macro="" textlink="">
      <xdr:nvSpPr>
        <xdr:cNvPr id="4" name="Rectangle: Rounded Corners 3">
          <a:extLst>
            <a:ext uri="{FF2B5EF4-FFF2-40B4-BE49-F238E27FC236}">
              <a16:creationId xmlns:a16="http://schemas.microsoft.com/office/drawing/2014/main" id="{25D5620D-E711-428E-ADEA-915FEB80515C}"/>
            </a:ext>
          </a:extLst>
        </xdr:cNvPr>
        <xdr:cNvSpPr/>
      </xdr:nvSpPr>
      <xdr:spPr>
        <a:xfrm>
          <a:off x="653143" y="11825941"/>
          <a:ext cx="1149350" cy="306294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it-IT" sz="1600" kern="1200">
              <a:solidFill>
                <a:srgbClr val="FF0000"/>
              </a:solidFill>
            </a:rPr>
            <a:t>INDICE - 3</a:t>
          </a:r>
        </a:p>
      </xdr:txBody>
    </xdr:sp>
    <xdr:clientData/>
  </xdr:twoCellAnchor>
  <xdr:twoCellAnchor>
    <xdr:from>
      <xdr:col>1</xdr:col>
      <xdr:colOff>8590</xdr:colOff>
      <xdr:row>36</xdr:row>
      <xdr:rowOff>25614</xdr:rowOff>
    </xdr:from>
    <xdr:to>
      <xdr:col>1</xdr:col>
      <xdr:colOff>1157940</xdr:colOff>
      <xdr:row>36</xdr:row>
      <xdr:rowOff>331908</xdr:rowOff>
    </xdr:to>
    <xdr:sp macro="" textlink="">
      <xdr:nvSpPr>
        <xdr:cNvPr id="5" name="Rectangle: Rounded Corners 4">
          <a:extLst>
            <a:ext uri="{FF2B5EF4-FFF2-40B4-BE49-F238E27FC236}">
              <a16:creationId xmlns:a16="http://schemas.microsoft.com/office/drawing/2014/main" id="{66AF8E1D-E566-76AD-8FFE-348394796942}"/>
            </a:ext>
          </a:extLst>
        </xdr:cNvPr>
        <xdr:cNvSpPr/>
      </xdr:nvSpPr>
      <xdr:spPr>
        <a:xfrm>
          <a:off x="661733" y="11138114"/>
          <a:ext cx="1149350" cy="306294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it-IT" sz="1600" kern="1200">
              <a:solidFill>
                <a:srgbClr val="FF0000"/>
              </a:solidFill>
            </a:rPr>
            <a:t>INDICE - 1</a:t>
          </a:r>
        </a:p>
      </xdr:txBody>
    </xdr:sp>
    <xdr:clientData/>
  </xdr:twoCellAnchor>
  <xdr:twoCellAnchor>
    <xdr:from>
      <xdr:col>4</xdr:col>
      <xdr:colOff>1</xdr:colOff>
      <xdr:row>37</xdr:row>
      <xdr:rowOff>14941</xdr:rowOff>
    </xdr:from>
    <xdr:to>
      <xdr:col>4</xdr:col>
      <xdr:colOff>1149351</xdr:colOff>
      <xdr:row>37</xdr:row>
      <xdr:rowOff>321235</xdr:rowOff>
    </xdr:to>
    <xdr:sp macro="" textlink="">
      <xdr:nvSpPr>
        <xdr:cNvPr id="6" name="Rectangle: Rounded Corners 5">
          <a:extLst>
            <a:ext uri="{FF2B5EF4-FFF2-40B4-BE49-F238E27FC236}">
              <a16:creationId xmlns:a16="http://schemas.microsoft.com/office/drawing/2014/main" id="{832F510B-AE69-4821-98C9-431150F72519}"/>
            </a:ext>
          </a:extLst>
        </xdr:cNvPr>
        <xdr:cNvSpPr/>
      </xdr:nvSpPr>
      <xdr:spPr>
        <a:xfrm>
          <a:off x="10356274" y="11502668"/>
          <a:ext cx="1149350" cy="306294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it-IT" sz="1600" kern="1200">
              <a:solidFill>
                <a:srgbClr val="FF0000"/>
              </a:solidFill>
            </a:rPr>
            <a:t>INDICE - 2</a:t>
          </a:r>
        </a:p>
      </xdr:txBody>
    </xdr:sp>
    <xdr:clientData/>
  </xdr:twoCellAnchor>
  <xdr:twoCellAnchor>
    <xdr:from>
      <xdr:col>4</xdr:col>
      <xdr:colOff>0</xdr:colOff>
      <xdr:row>38</xdr:row>
      <xdr:rowOff>19016</xdr:rowOff>
    </xdr:from>
    <xdr:to>
      <xdr:col>4</xdr:col>
      <xdr:colOff>1149350</xdr:colOff>
      <xdr:row>38</xdr:row>
      <xdr:rowOff>325310</xdr:rowOff>
    </xdr:to>
    <xdr:sp macro="" textlink="">
      <xdr:nvSpPr>
        <xdr:cNvPr id="7" name="Rectangle: Rounded Corners 6">
          <a:extLst>
            <a:ext uri="{FF2B5EF4-FFF2-40B4-BE49-F238E27FC236}">
              <a16:creationId xmlns:a16="http://schemas.microsoft.com/office/drawing/2014/main" id="{144D487C-01E7-4463-A83D-758FF59BEB82}"/>
            </a:ext>
          </a:extLst>
        </xdr:cNvPr>
        <xdr:cNvSpPr/>
      </xdr:nvSpPr>
      <xdr:spPr>
        <a:xfrm>
          <a:off x="10356273" y="11853107"/>
          <a:ext cx="1149350" cy="306294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it-IT" sz="1600" kern="1200">
              <a:solidFill>
                <a:srgbClr val="FF0000"/>
              </a:solidFill>
            </a:rPr>
            <a:t>INDICE - 3</a:t>
          </a:r>
        </a:p>
      </xdr:txBody>
    </xdr:sp>
    <xdr:clientData/>
  </xdr:twoCellAnchor>
  <xdr:twoCellAnchor>
    <xdr:from>
      <xdr:col>4</xdr:col>
      <xdr:colOff>12666</xdr:colOff>
      <xdr:row>36</xdr:row>
      <xdr:rowOff>18336</xdr:rowOff>
    </xdr:from>
    <xdr:to>
      <xdr:col>4</xdr:col>
      <xdr:colOff>1162016</xdr:colOff>
      <xdr:row>36</xdr:row>
      <xdr:rowOff>324630</xdr:rowOff>
    </xdr:to>
    <xdr:sp macro="" textlink="">
      <xdr:nvSpPr>
        <xdr:cNvPr id="8" name="Rectangle: Rounded Corners 7">
          <a:extLst>
            <a:ext uri="{FF2B5EF4-FFF2-40B4-BE49-F238E27FC236}">
              <a16:creationId xmlns:a16="http://schemas.microsoft.com/office/drawing/2014/main" id="{BB16AB0F-9E93-438F-A882-BD0595E26197}"/>
            </a:ext>
          </a:extLst>
        </xdr:cNvPr>
        <xdr:cNvSpPr/>
      </xdr:nvSpPr>
      <xdr:spPr>
        <a:xfrm>
          <a:off x="10368939" y="11159700"/>
          <a:ext cx="1149350" cy="306294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it-IT" sz="1600" kern="1200">
              <a:solidFill>
                <a:srgbClr val="FF0000"/>
              </a:solidFill>
            </a:rPr>
            <a:t>INDICE - 1</a:t>
          </a:r>
        </a:p>
      </xdr:txBody>
    </xdr:sp>
    <xdr:clientData/>
  </xdr:twoCellAnchor>
  <xdr:twoCellAnchor>
    <xdr:from>
      <xdr:col>7</xdr:col>
      <xdr:colOff>7471</xdr:colOff>
      <xdr:row>37</xdr:row>
      <xdr:rowOff>19210</xdr:rowOff>
    </xdr:from>
    <xdr:to>
      <xdr:col>7</xdr:col>
      <xdr:colOff>1156821</xdr:colOff>
      <xdr:row>37</xdr:row>
      <xdr:rowOff>326572</xdr:rowOff>
    </xdr:to>
    <xdr:sp macro="" textlink="">
      <xdr:nvSpPr>
        <xdr:cNvPr id="12" name="Rectangle: Rounded Corners 11">
          <a:extLst>
            <a:ext uri="{FF2B5EF4-FFF2-40B4-BE49-F238E27FC236}">
              <a16:creationId xmlns:a16="http://schemas.microsoft.com/office/drawing/2014/main" id="{4D61AB95-ABE0-48DF-A2B0-D5DC34560266}"/>
            </a:ext>
          </a:extLst>
        </xdr:cNvPr>
        <xdr:cNvSpPr/>
      </xdr:nvSpPr>
      <xdr:spPr>
        <a:xfrm>
          <a:off x="20019042" y="11476424"/>
          <a:ext cx="1149350" cy="307362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it-IT" sz="1600" kern="1200">
              <a:solidFill>
                <a:srgbClr val="FF0000"/>
              </a:solidFill>
            </a:rPr>
            <a:t>INDICE - 2</a:t>
          </a:r>
        </a:p>
      </xdr:txBody>
    </xdr:sp>
    <xdr:clientData/>
  </xdr:twoCellAnchor>
  <xdr:twoCellAnchor>
    <xdr:from>
      <xdr:col>7</xdr:col>
      <xdr:colOff>7470</xdr:colOff>
      <xdr:row>38</xdr:row>
      <xdr:rowOff>29882</xdr:rowOff>
    </xdr:from>
    <xdr:to>
      <xdr:col>7</xdr:col>
      <xdr:colOff>1156820</xdr:colOff>
      <xdr:row>38</xdr:row>
      <xdr:rowOff>336176</xdr:rowOff>
    </xdr:to>
    <xdr:sp macro="" textlink="">
      <xdr:nvSpPr>
        <xdr:cNvPr id="13" name="Rectangle: Rounded Corners 12">
          <a:extLst>
            <a:ext uri="{FF2B5EF4-FFF2-40B4-BE49-F238E27FC236}">
              <a16:creationId xmlns:a16="http://schemas.microsoft.com/office/drawing/2014/main" id="{1C43448E-C272-4057-B579-5E85413DDD41}"/>
            </a:ext>
          </a:extLst>
        </xdr:cNvPr>
        <xdr:cNvSpPr/>
      </xdr:nvSpPr>
      <xdr:spPr>
        <a:xfrm>
          <a:off x="20058529" y="11698941"/>
          <a:ext cx="1149350" cy="306294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it-IT" sz="1600" kern="1200">
              <a:solidFill>
                <a:srgbClr val="FF0000"/>
              </a:solidFill>
            </a:rPr>
            <a:t>INDICE - 3</a:t>
          </a:r>
        </a:p>
      </xdr:txBody>
    </xdr:sp>
    <xdr:clientData/>
  </xdr:twoCellAnchor>
  <xdr:twoCellAnchor>
    <xdr:from>
      <xdr:col>7</xdr:col>
      <xdr:colOff>16060</xdr:colOff>
      <xdr:row>36</xdr:row>
      <xdr:rowOff>22412</xdr:rowOff>
    </xdr:from>
    <xdr:to>
      <xdr:col>7</xdr:col>
      <xdr:colOff>1165410</xdr:colOff>
      <xdr:row>36</xdr:row>
      <xdr:rowOff>328706</xdr:rowOff>
    </xdr:to>
    <xdr:sp macro="" textlink="">
      <xdr:nvSpPr>
        <xdr:cNvPr id="14" name="Rectangle: Rounded Corners 13">
          <a:extLst>
            <a:ext uri="{FF2B5EF4-FFF2-40B4-BE49-F238E27FC236}">
              <a16:creationId xmlns:a16="http://schemas.microsoft.com/office/drawing/2014/main" id="{8DA7ED38-7207-44E6-9834-C629F20CBB28}"/>
            </a:ext>
          </a:extLst>
        </xdr:cNvPr>
        <xdr:cNvSpPr/>
      </xdr:nvSpPr>
      <xdr:spPr>
        <a:xfrm>
          <a:off x="20067119" y="11004177"/>
          <a:ext cx="1149350" cy="306294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it-IT" sz="1600" kern="1200">
              <a:solidFill>
                <a:srgbClr val="FF0000"/>
              </a:solidFill>
            </a:rPr>
            <a:t>INDICE - 1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66C90-8A86-412E-8930-719E84746388}">
  <sheetPr codeName="Sheet1"/>
  <dimension ref="A1:Q44"/>
  <sheetViews>
    <sheetView showGridLines="0" tabSelected="1" zoomScale="150" zoomScaleNormal="150" workbookViewId="0">
      <selection activeCell="D12" sqref="D12"/>
    </sheetView>
  </sheetViews>
  <sheetFormatPr baseColWidth="10" defaultColWidth="8.83203125" defaultRowHeight="15" x14ac:dyDescent="0.2"/>
  <cols>
    <col min="1" max="1" width="9.5" style="41" customWidth="1"/>
    <col min="3" max="3" width="26.1640625" customWidth="1"/>
    <col min="4" max="4" width="13.83203125" customWidth="1"/>
    <col min="5" max="5" width="10.83203125" customWidth="1"/>
    <col min="6" max="6" width="22.1640625" customWidth="1"/>
    <col min="7" max="7" width="8.1640625" customWidth="1"/>
  </cols>
  <sheetData>
    <row r="1" spans="1:17" ht="64" customHeight="1" thickTop="1" thickBot="1" x14ac:dyDescent="0.3">
      <c r="A1" s="169" t="s">
        <v>87</v>
      </c>
      <c r="B1" s="170"/>
      <c r="C1" s="170"/>
      <c r="D1" s="170"/>
      <c r="E1" s="170"/>
      <c r="F1" s="170"/>
      <c r="G1" s="171"/>
      <c r="H1" s="35"/>
    </row>
    <row r="2" spans="1:17" ht="21.5" customHeight="1" thickBot="1" x14ac:dyDescent="0.25">
      <c r="A2" s="166" t="s">
        <v>79</v>
      </c>
      <c r="B2" s="167"/>
      <c r="C2" s="167"/>
      <c r="D2" s="167"/>
      <c r="E2" s="167"/>
      <c r="F2" s="167"/>
      <c r="G2" s="168"/>
      <c r="H2" s="35"/>
    </row>
    <row r="3" spans="1:17" ht="61" customHeight="1" thickTop="1" thickBot="1" x14ac:dyDescent="0.25">
      <c r="A3" s="96" t="s">
        <v>41</v>
      </c>
      <c r="B3" s="175" t="s">
        <v>83</v>
      </c>
      <c r="C3" s="176"/>
      <c r="D3" s="176"/>
      <c r="E3" s="177"/>
      <c r="F3" s="132">
        <f>xyz!C11</f>
        <v>2413.4653465346601</v>
      </c>
    </row>
    <row r="4" spans="1:17" ht="17" thickTop="1" thickBot="1" x14ac:dyDescent="0.25">
      <c r="B4" s="97"/>
      <c r="C4" s="98"/>
      <c r="D4" s="98"/>
      <c r="E4" s="98"/>
      <c r="F4" s="99"/>
    </row>
    <row r="5" spans="1:17" ht="16" thickBot="1" x14ac:dyDescent="0.25">
      <c r="A5" s="100"/>
      <c r="B5" s="139"/>
      <c r="C5" s="140"/>
      <c r="D5" s="140"/>
      <c r="E5" s="140"/>
      <c r="F5" s="141"/>
      <c r="G5" s="101"/>
    </row>
    <row r="6" spans="1:17" ht="16" thickBot="1" x14ac:dyDescent="0.25">
      <c r="A6" s="102" t="s">
        <v>34</v>
      </c>
      <c r="B6" s="145" t="s">
        <v>46</v>
      </c>
      <c r="C6" s="146"/>
      <c r="D6" s="146"/>
      <c r="E6" s="147"/>
      <c r="F6" s="103" t="s">
        <v>45</v>
      </c>
    </row>
    <row r="7" spans="1:17" ht="16" thickBot="1" x14ac:dyDescent="0.25">
      <c r="B7" s="104"/>
      <c r="C7" s="105"/>
      <c r="E7" s="105"/>
      <c r="G7" s="35"/>
    </row>
    <row r="8" spans="1:17" ht="16" thickTop="1" x14ac:dyDescent="0.2">
      <c r="B8" s="106" t="s">
        <v>30</v>
      </c>
      <c r="C8" s="136" t="s">
        <v>12</v>
      </c>
      <c r="D8" s="137"/>
      <c r="E8" s="137"/>
      <c r="F8" s="138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</row>
    <row r="9" spans="1:17" x14ac:dyDescent="0.2">
      <c r="A9" s="107"/>
      <c r="B9" s="133" t="s">
        <v>31</v>
      </c>
      <c r="C9" s="134"/>
      <c r="D9" s="142">
        <v>100000</v>
      </c>
      <c r="E9" s="143"/>
      <c r="F9" s="144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</row>
    <row r="10" spans="1:17" ht="14.5" customHeight="1" x14ac:dyDescent="0.2">
      <c r="B10" s="148" t="s">
        <v>19</v>
      </c>
      <c r="C10" s="149"/>
      <c r="D10" s="149"/>
      <c r="E10" s="178"/>
      <c r="F10" s="108" t="s">
        <v>21</v>
      </c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7" ht="28" x14ac:dyDescent="0.2">
      <c r="B11" s="109"/>
      <c r="C11" s="110" t="s">
        <v>20</v>
      </c>
      <c r="D11" s="110" t="s">
        <v>16</v>
      </c>
      <c r="E11" s="110" t="s">
        <v>17</v>
      </c>
      <c r="F11" s="111" t="s">
        <v>48</v>
      </c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</row>
    <row r="12" spans="1:17" x14ac:dyDescent="0.2">
      <c r="B12" s="112" t="s">
        <v>13</v>
      </c>
      <c r="C12" s="129" t="s">
        <v>18</v>
      </c>
      <c r="D12" s="130">
        <v>101</v>
      </c>
      <c r="E12" s="130">
        <v>109.4</v>
      </c>
      <c r="F12" s="131">
        <v>1</v>
      </c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</row>
    <row r="13" spans="1:17" x14ac:dyDescent="0.2">
      <c r="B13" s="112" t="s">
        <v>14</v>
      </c>
      <c r="C13" s="129" t="s">
        <v>18</v>
      </c>
      <c r="D13" s="130">
        <v>0</v>
      </c>
      <c r="E13" s="130">
        <v>0</v>
      </c>
      <c r="F13" s="131">
        <v>0</v>
      </c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</row>
    <row r="14" spans="1:17" x14ac:dyDescent="0.2">
      <c r="B14" s="112" t="s">
        <v>15</v>
      </c>
      <c r="C14" s="129" t="s">
        <v>18</v>
      </c>
      <c r="D14" s="130">
        <v>0</v>
      </c>
      <c r="E14" s="130">
        <v>0</v>
      </c>
      <c r="F14" s="131">
        <v>0</v>
      </c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</row>
    <row r="15" spans="1:17" ht="16.5" customHeight="1" thickBot="1" x14ac:dyDescent="0.25">
      <c r="B15" s="179" t="s">
        <v>47</v>
      </c>
      <c r="C15" s="180"/>
      <c r="D15" s="180"/>
      <c r="E15" s="181"/>
      <c r="F15" s="113">
        <f>SUM(F12:F14)</f>
        <v>1</v>
      </c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</row>
    <row r="16" spans="1:17" ht="27" customHeight="1" thickTop="1" x14ac:dyDescent="0.2">
      <c r="A16" s="114"/>
      <c r="B16" s="115"/>
      <c r="C16" s="116"/>
      <c r="D16" s="116"/>
      <c r="E16" s="116"/>
      <c r="F16" s="117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</row>
    <row r="17" spans="1:17" ht="16" thickBot="1" x14ac:dyDescent="0.25">
      <c r="B17" s="35"/>
      <c r="F17" s="118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</row>
    <row r="18" spans="1:17" ht="16" thickTop="1" x14ac:dyDescent="0.2">
      <c r="B18" s="106" t="s">
        <v>29</v>
      </c>
      <c r="C18" s="136" t="s">
        <v>12</v>
      </c>
      <c r="D18" s="137"/>
      <c r="E18" s="137"/>
      <c r="F18" s="138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</row>
    <row r="19" spans="1:17" x14ac:dyDescent="0.2">
      <c r="B19" s="133" t="s">
        <v>28</v>
      </c>
      <c r="C19" s="134"/>
      <c r="D19" s="142">
        <v>100000</v>
      </c>
      <c r="E19" s="143"/>
      <c r="F19" s="144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</row>
    <row r="20" spans="1:17" x14ac:dyDescent="0.2">
      <c r="B20" s="148" t="s">
        <v>19</v>
      </c>
      <c r="C20" s="186"/>
      <c r="D20" s="186"/>
      <c r="E20" s="150"/>
      <c r="F20" s="108" t="s">
        <v>21</v>
      </c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</row>
    <row r="21" spans="1:17" ht="27" customHeight="1" x14ac:dyDescent="0.2">
      <c r="A21" s="114"/>
      <c r="B21" s="119"/>
      <c r="C21" s="110" t="s">
        <v>20</v>
      </c>
      <c r="D21" s="110" t="s">
        <v>16</v>
      </c>
      <c r="E21" s="110" t="s">
        <v>17</v>
      </c>
      <c r="F21" s="111" t="s">
        <v>48</v>
      </c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</row>
    <row r="22" spans="1:17" x14ac:dyDescent="0.2">
      <c r="B22" s="112" t="s">
        <v>13</v>
      </c>
      <c r="C22" s="129" t="s">
        <v>18</v>
      </c>
      <c r="D22" s="130">
        <v>100</v>
      </c>
      <c r="E22" s="130">
        <v>104.7</v>
      </c>
      <c r="F22" s="131">
        <v>1</v>
      </c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</row>
    <row r="23" spans="1:17" x14ac:dyDescent="0.2">
      <c r="A23" s="114"/>
      <c r="B23" s="120" t="s">
        <v>14</v>
      </c>
      <c r="C23" s="129" t="s">
        <v>18</v>
      </c>
      <c r="D23" s="130">
        <v>0</v>
      </c>
      <c r="E23" s="130">
        <v>0</v>
      </c>
      <c r="F23" s="131">
        <v>0</v>
      </c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</row>
    <row r="24" spans="1:17" x14ac:dyDescent="0.2">
      <c r="B24" s="112" t="s">
        <v>15</v>
      </c>
      <c r="C24" s="129" t="s">
        <v>18</v>
      </c>
      <c r="D24" s="130">
        <v>0</v>
      </c>
      <c r="E24" s="130">
        <v>0</v>
      </c>
      <c r="F24" s="131">
        <v>0</v>
      </c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</row>
    <row r="25" spans="1:17" ht="16" thickBot="1" x14ac:dyDescent="0.25">
      <c r="B25" s="179" t="s">
        <v>47</v>
      </c>
      <c r="C25" s="180"/>
      <c r="D25" s="180"/>
      <c r="E25" s="181"/>
      <c r="F25" s="121">
        <f>SUM(F22:F24)</f>
        <v>1</v>
      </c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</row>
    <row r="26" spans="1:17" ht="16" thickTop="1" x14ac:dyDescent="0.2">
      <c r="B26" s="115"/>
      <c r="C26" s="116"/>
      <c r="D26" s="116"/>
      <c r="E26" s="116"/>
      <c r="F26" s="122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</row>
    <row r="27" spans="1:17" ht="16" thickBot="1" x14ac:dyDescent="0.25">
      <c r="B27" s="35"/>
      <c r="F27" s="118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</row>
    <row r="28" spans="1:17" ht="16" thickTop="1" x14ac:dyDescent="0.2">
      <c r="A28" s="114"/>
      <c r="B28" s="123" t="s">
        <v>32</v>
      </c>
      <c r="C28" s="136" t="s">
        <v>12</v>
      </c>
      <c r="D28" s="137"/>
      <c r="E28" s="137"/>
      <c r="F28" s="138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</row>
    <row r="29" spans="1:17" x14ac:dyDescent="0.2">
      <c r="B29" s="182" t="s">
        <v>33</v>
      </c>
      <c r="C29" s="183"/>
      <c r="D29" s="142">
        <v>0</v>
      </c>
      <c r="E29" s="184"/>
      <c r="F29" s="18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</row>
    <row r="30" spans="1:17" x14ac:dyDescent="0.2">
      <c r="B30" s="148" t="s">
        <v>19</v>
      </c>
      <c r="C30" s="149"/>
      <c r="D30" s="149"/>
      <c r="E30" s="150"/>
      <c r="F30" s="108" t="s">
        <v>21</v>
      </c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</row>
    <row r="31" spans="1:17" ht="24.5" customHeight="1" x14ac:dyDescent="0.2">
      <c r="B31" s="109"/>
      <c r="C31" s="110" t="s">
        <v>20</v>
      </c>
      <c r="D31" s="110" t="s">
        <v>16</v>
      </c>
      <c r="E31" s="110" t="s">
        <v>17</v>
      </c>
      <c r="F31" s="111" t="s">
        <v>48</v>
      </c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</row>
    <row r="32" spans="1:17" x14ac:dyDescent="0.2">
      <c r="B32" s="112" t="s">
        <v>13</v>
      </c>
      <c r="C32" s="129" t="s">
        <v>18</v>
      </c>
      <c r="D32" s="130">
        <v>0</v>
      </c>
      <c r="E32" s="130">
        <v>0</v>
      </c>
      <c r="F32" s="131">
        <v>0</v>
      </c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</row>
    <row r="33" spans="1:17" x14ac:dyDescent="0.2">
      <c r="A33" s="114"/>
      <c r="B33" s="120" t="s">
        <v>14</v>
      </c>
      <c r="C33" s="129" t="s">
        <v>18</v>
      </c>
      <c r="D33" s="130">
        <v>0</v>
      </c>
      <c r="E33" s="130">
        <v>0</v>
      </c>
      <c r="F33" s="131">
        <v>0</v>
      </c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</row>
    <row r="34" spans="1:17" x14ac:dyDescent="0.2">
      <c r="B34" s="112" t="s">
        <v>15</v>
      </c>
      <c r="C34" s="129" t="s">
        <v>18</v>
      </c>
      <c r="D34" s="130">
        <v>0</v>
      </c>
      <c r="E34" s="130">
        <v>0</v>
      </c>
      <c r="F34" s="131">
        <v>0</v>
      </c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</row>
    <row r="35" spans="1:17" x14ac:dyDescent="0.2">
      <c r="A35" s="114"/>
      <c r="B35" s="173" t="s">
        <v>47</v>
      </c>
      <c r="C35" s="173"/>
      <c r="D35" s="173"/>
      <c r="E35" s="174"/>
      <c r="F35" s="124">
        <f>SUM(F32:F34)</f>
        <v>0</v>
      </c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</row>
    <row r="36" spans="1:17" ht="16" thickBot="1" x14ac:dyDescent="0.25">
      <c r="B36" s="125"/>
      <c r="C36" s="126"/>
      <c r="D36" s="126"/>
      <c r="E36" s="126"/>
      <c r="F36" s="127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</row>
    <row r="37" spans="1:17" ht="34" customHeight="1" thickTop="1" thickBot="1" x14ac:dyDescent="0.25">
      <c r="B37" s="172" t="s">
        <v>49</v>
      </c>
      <c r="C37" s="161"/>
      <c r="D37" s="161"/>
      <c r="E37" s="161"/>
      <c r="F37" s="162"/>
    </row>
    <row r="38" spans="1:17" ht="34" customHeight="1" x14ac:dyDescent="0.2">
      <c r="B38" s="151" t="s">
        <v>84</v>
      </c>
      <c r="C38" s="152"/>
      <c r="D38" s="152"/>
      <c r="E38" s="152"/>
      <c r="F38" s="153"/>
    </row>
    <row r="39" spans="1:17" ht="16" customHeight="1" x14ac:dyDescent="0.2">
      <c r="B39" s="154"/>
      <c r="C39" s="155"/>
      <c r="D39" s="155"/>
      <c r="E39" s="155"/>
      <c r="F39" s="156"/>
    </row>
    <row r="40" spans="1:17" ht="16" thickBot="1" x14ac:dyDescent="0.25">
      <c r="B40" s="157"/>
      <c r="C40" s="158"/>
      <c r="D40" s="158"/>
      <c r="E40" s="158"/>
      <c r="F40" s="159"/>
    </row>
    <row r="41" spans="1:17" x14ac:dyDescent="0.2">
      <c r="B41" s="160" t="s">
        <v>80</v>
      </c>
      <c r="C41" s="161"/>
      <c r="D41" s="161"/>
      <c r="E41" s="161"/>
      <c r="F41" s="162"/>
    </row>
    <row r="42" spans="1:17" x14ac:dyDescent="0.2">
      <c r="B42" s="160"/>
      <c r="C42" s="161"/>
      <c r="D42" s="161"/>
      <c r="E42" s="161"/>
      <c r="F42" s="162"/>
    </row>
    <row r="43" spans="1:17" ht="16" thickBot="1" x14ac:dyDescent="0.25">
      <c r="B43" s="163"/>
      <c r="C43" s="164"/>
      <c r="D43" s="164"/>
      <c r="E43" s="164"/>
      <c r="F43" s="165"/>
    </row>
    <row r="44" spans="1:17" ht="16" thickTop="1" x14ac:dyDescent="0.2"/>
  </sheetData>
  <sheetProtection algorithmName="SHA-512" hashValue="9pG7leasR18mQYWAs2kARDWXJlH8NGQyf2zvb8f4MarA0v1bBY5h/KhNbznj23ayI/+xN38b/aQkAJ7y+e+njw==" saltValue="Bstfzo22Ds01YEQJDkAlvw==" spinCount="100000" sheet="1" selectLockedCells="1"/>
  <mergeCells count="24">
    <mergeCell ref="B38:F40"/>
    <mergeCell ref="B41:F43"/>
    <mergeCell ref="A2:G2"/>
    <mergeCell ref="A1:G1"/>
    <mergeCell ref="B37:F37"/>
    <mergeCell ref="B35:E35"/>
    <mergeCell ref="B3:E3"/>
    <mergeCell ref="B10:E10"/>
    <mergeCell ref="B19:C19"/>
    <mergeCell ref="D19:F19"/>
    <mergeCell ref="B25:E25"/>
    <mergeCell ref="C28:F28"/>
    <mergeCell ref="B29:C29"/>
    <mergeCell ref="D29:F29"/>
    <mergeCell ref="B15:E15"/>
    <mergeCell ref="B20:E20"/>
    <mergeCell ref="B9:C9"/>
    <mergeCell ref="G8:Q36"/>
    <mergeCell ref="C8:F8"/>
    <mergeCell ref="B5:F5"/>
    <mergeCell ref="D9:F9"/>
    <mergeCell ref="C18:F18"/>
    <mergeCell ref="B6:E6"/>
    <mergeCell ref="B30:E30"/>
  </mergeCells>
  <dataValidations count="2">
    <dataValidation type="list" allowBlank="1" showInputMessage="1" showErrorMessage="1" sqref="F6" xr:uid="{6F3CED75-F373-446E-B90F-5ABFDBA694E0}">
      <formula1>"1 CPV, 2 CPV,3 CPV"</formula1>
    </dataValidation>
    <dataValidation type="list" allowBlank="1" showInputMessage="1" showErrorMessage="1" sqref="F10 F20 F30" xr:uid="{15AEA428-F8A6-485D-9FAC-CE2106DC194A}">
      <formula1>"1 Index,2 Index,3 Index"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CD450-7663-4A89-BE5C-6C0043D7F59E}">
  <sheetPr codeName="Sheet2"/>
  <dimension ref="A1:J44"/>
  <sheetViews>
    <sheetView showGridLines="0" zoomScale="65" zoomScaleNormal="65" workbookViewId="0">
      <selection activeCell="D7" sqref="D7:E7"/>
    </sheetView>
  </sheetViews>
  <sheetFormatPr baseColWidth="10" defaultColWidth="8.83203125" defaultRowHeight="15" x14ac:dyDescent="0.2"/>
  <cols>
    <col min="1" max="1" width="9.33203125" style="82" customWidth="1"/>
    <col min="2" max="2" width="80.6640625" customWidth="1"/>
    <col min="3" max="3" width="75.6640625" customWidth="1"/>
    <col min="4" max="4" width="17.1640625" style="39" customWidth="1"/>
    <col min="5" max="5" width="80.6640625" customWidth="1"/>
    <col min="6" max="6" width="75.6640625" customWidth="1"/>
    <col min="7" max="7" width="10.6640625" customWidth="1"/>
    <col min="8" max="8" width="80.6640625" customWidth="1"/>
    <col min="9" max="9" width="75.6640625" customWidth="1"/>
  </cols>
  <sheetData>
    <row r="1" spans="1:9" ht="16" thickBot="1" x14ac:dyDescent="0.25"/>
    <row r="2" spans="1:9" x14ac:dyDescent="0.2">
      <c r="B2" s="210" t="s">
        <v>5</v>
      </c>
      <c r="C2" s="211"/>
    </row>
    <row r="3" spans="1:9" ht="16" thickBot="1" x14ac:dyDescent="0.25">
      <c r="B3" s="212"/>
      <c r="C3" s="213"/>
    </row>
    <row r="5" spans="1:9" ht="29" x14ac:dyDescent="0.35">
      <c r="B5" s="1" t="s">
        <v>82</v>
      </c>
      <c r="C5" s="2">
        <f>C15+F15+I15</f>
        <v>200000</v>
      </c>
      <c r="H5" s="3"/>
    </row>
    <row r="6" spans="1:9" ht="43.5" customHeight="1" x14ac:dyDescent="0.25">
      <c r="B6" s="89" t="s">
        <v>24</v>
      </c>
      <c r="C6" s="128">
        <f>((C15*C16)+(F15*F16)+(I15*I16))/(C15+F15+I15)</f>
        <v>6.5084158415841628E-2</v>
      </c>
      <c r="D6" s="223" t="s">
        <v>85</v>
      </c>
      <c r="E6" s="224"/>
    </row>
    <row r="7" spans="1:9" ht="29" x14ac:dyDescent="0.25">
      <c r="B7" s="217">
        <v>1.2484210526315799E-2</v>
      </c>
      <c r="C7" s="218"/>
      <c r="D7" s="221" t="s">
        <v>86</v>
      </c>
      <c r="E7" s="222"/>
    </row>
    <row r="8" spans="1:9" ht="19.5" customHeight="1" x14ac:dyDescent="0.25">
      <c r="B8" s="92"/>
      <c r="C8" s="93"/>
      <c r="D8" s="88"/>
      <c r="E8" s="73"/>
    </row>
    <row r="9" spans="1:9" ht="27.5" customHeight="1" x14ac:dyDescent="0.25">
      <c r="B9" s="92"/>
      <c r="C9" s="93"/>
      <c r="D9" s="88"/>
      <c r="E9" s="73"/>
      <c r="H9" s="4"/>
    </row>
    <row r="10" spans="1:9" ht="24" x14ac:dyDescent="0.25">
      <c r="B10" s="94"/>
      <c r="C10" s="95"/>
      <c r="D10" s="88"/>
      <c r="E10" s="74"/>
      <c r="H10" s="7"/>
      <c r="I10" s="7"/>
    </row>
    <row r="11" spans="1:9" ht="38" customHeight="1" x14ac:dyDescent="0.35">
      <c r="B11" s="90" t="s">
        <v>83</v>
      </c>
      <c r="C11" s="91">
        <f>IF(AND(C6&gt;=-5%,C6&lt;=5%),0,C5*80%*IF(C6&gt;5%,C6-5%,C6+5%))</f>
        <v>2413.4653465346601</v>
      </c>
      <c r="D11" s="219" t="s">
        <v>81</v>
      </c>
      <c r="E11" s="220"/>
      <c r="H11" s="7"/>
      <c r="I11" s="48"/>
    </row>
    <row r="12" spans="1:9" s="7" customFormat="1" ht="38" customHeight="1" x14ac:dyDescent="0.2">
      <c r="A12" s="83"/>
      <c r="B12" s="5"/>
      <c r="C12" s="6" t="str">
        <f>IF(OR(C40&lt;&gt;"", F40&lt;&gt;"", L40&lt;&gt;""), "ERROR: Check row 37!", "")</f>
        <v/>
      </c>
      <c r="D12" s="68"/>
    </row>
    <row r="13" spans="1:9" s="7" customFormat="1" ht="38" customHeight="1" x14ac:dyDescent="0.2">
      <c r="A13" s="83"/>
      <c r="B13" s="5"/>
      <c r="C13" s="76">
        <f>C15*5%</f>
        <v>5000</v>
      </c>
      <c r="D13" s="68"/>
      <c r="F13" s="87">
        <f>F15*5%</f>
        <v>5000</v>
      </c>
      <c r="I13" s="76">
        <f>I15*5%</f>
        <v>0</v>
      </c>
    </row>
    <row r="14" spans="1:9" s="7" customFormat="1" ht="38" customHeight="1" thickBot="1" x14ac:dyDescent="0.35">
      <c r="A14" s="83"/>
      <c r="B14" s="75" t="s">
        <v>52</v>
      </c>
      <c r="C14" s="75">
        <f>IF(C19&lt;0, -C13, C13)</f>
        <v>5000</v>
      </c>
      <c r="D14" s="68"/>
      <c r="E14" s="75" t="s">
        <v>52</v>
      </c>
      <c r="F14" s="86">
        <f>IF(F19&lt;0, -F13, F13)</f>
        <v>5000</v>
      </c>
      <c r="H14" s="75" t="s">
        <v>52</v>
      </c>
      <c r="I14" s="86">
        <f>IF(I19&lt;0, -I13, I13)</f>
        <v>0</v>
      </c>
    </row>
    <row r="15" spans="1:9" s="10" customFormat="1" ht="33.5" customHeight="1" thickTop="1" thickBot="1" x14ac:dyDescent="0.25">
      <c r="A15" s="84" t="s">
        <v>34</v>
      </c>
      <c r="B15" s="44" t="s">
        <v>50</v>
      </c>
      <c r="C15" s="9">
        <f>user!D9</f>
        <v>100000</v>
      </c>
      <c r="D15" s="41"/>
      <c r="E15" s="8" t="s">
        <v>3</v>
      </c>
      <c r="F15" s="9">
        <f>user!D19</f>
        <v>100000</v>
      </c>
      <c r="H15" s="8" t="s">
        <v>4</v>
      </c>
      <c r="I15" s="9">
        <f>user!D29</f>
        <v>0</v>
      </c>
    </row>
    <row r="16" spans="1:9" ht="18" thickTop="1" thickBot="1" x14ac:dyDescent="0.25">
      <c r="B16" s="67" t="s">
        <v>53</v>
      </c>
      <c r="C16" s="12">
        <f>C41</f>
        <v>8.3168316831683228E-2</v>
      </c>
      <c r="E16" s="11" t="s">
        <v>61</v>
      </c>
      <c r="F16" s="12">
        <f>F41</f>
        <v>4.7000000000000028E-2</v>
      </c>
      <c r="H16" s="11" t="s">
        <v>62</v>
      </c>
      <c r="I16" s="12">
        <f xml:space="preserve"> I41</f>
        <v>0</v>
      </c>
    </row>
    <row r="17" spans="1:9" ht="42" thickTop="1" thickBot="1" x14ac:dyDescent="0.3">
      <c r="A17" s="84" t="s">
        <v>38</v>
      </c>
      <c r="B17" s="60" t="s">
        <v>54</v>
      </c>
      <c r="C17" s="13">
        <f>C15+(C15*C16)</f>
        <v>108316.83168316832</v>
      </c>
      <c r="E17" s="77" t="s">
        <v>63</v>
      </c>
      <c r="F17" s="13">
        <f>F15+(F15*F16)</f>
        <v>104700</v>
      </c>
      <c r="H17" s="77" t="s">
        <v>65</v>
      </c>
      <c r="I17" s="13">
        <f>I15+(I15*I16)</f>
        <v>0</v>
      </c>
    </row>
    <row r="18" spans="1:9" s="65" customFormat="1" ht="17" thickTop="1" thickBot="1" x14ac:dyDescent="0.25">
      <c r="A18" s="82"/>
      <c r="B18" s="63" t="s">
        <v>51</v>
      </c>
      <c r="C18" s="64">
        <f>IF(ABS(C16) &lt;= 5%, 0, C15 * (1 + C16))</f>
        <v>108316.83168316832</v>
      </c>
      <c r="D18" s="69"/>
      <c r="E18" s="63" t="s">
        <v>51</v>
      </c>
      <c r="F18" s="64">
        <f>IF(ABS(F16) &lt;= 5%, 0, F15 * (1 + F16))</f>
        <v>0</v>
      </c>
      <c r="H18" s="63" t="s">
        <v>51</v>
      </c>
      <c r="I18" s="64">
        <f>IF(ABS(I16) &lt;= 5%, 0, I15 * (1 + I16))</f>
        <v>0</v>
      </c>
    </row>
    <row r="19" spans="1:9" s="62" customFormat="1" ht="59" thickTop="1" thickBot="1" x14ac:dyDescent="0.3">
      <c r="A19" s="84" t="s">
        <v>39</v>
      </c>
      <c r="B19" s="66" t="s">
        <v>55</v>
      </c>
      <c r="C19" s="61">
        <f>IF(ABS(C16) &gt; 5%, C15*C16, 0)</f>
        <v>8316.8316831683223</v>
      </c>
      <c r="D19" s="70"/>
      <c r="E19" s="79" t="s">
        <v>64</v>
      </c>
      <c r="F19" s="61">
        <f>IF(ABS(F16) &gt; 5%, F15*F16, 0)</f>
        <v>0</v>
      </c>
      <c r="H19" s="78" t="s">
        <v>66</v>
      </c>
      <c r="I19" s="61">
        <f>IF(ABS(I16) &gt; 5%, I15*I16, 0)</f>
        <v>0</v>
      </c>
    </row>
    <row r="20" spans="1:9" s="62" customFormat="1" ht="40" thickTop="1" thickBot="1" x14ac:dyDescent="0.3">
      <c r="A20" s="84" t="s">
        <v>40</v>
      </c>
      <c r="B20" s="66" t="s">
        <v>60</v>
      </c>
      <c r="C20" s="61">
        <f xml:space="preserve"> C19-C14</f>
        <v>3316.8316831683223</v>
      </c>
      <c r="D20" s="70"/>
      <c r="E20" s="78" t="s">
        <v>67</v>
      </c>
      <c r="F20" s="80">
        <f xml:space="preserve"> F19-F14</f>
        <v>-5000</v>
      </c>
      <c r="G20" s="81"/>
      <c r="H20" s="78" t="s">
        <v>68</v>
      </c>
      <c r="I20" s="61">
        <f xml:space="preserve"> I19-I14</f>
        <v>0</v>
      </c>
    </row>
    <row r="21" spans="1:9" ht="83" customHeight="1" thickTop="1" thickBot="1" x14ac:dyDescent="0.4">
      <c r="A21" s="84" t="s">
        <v>78</v>
      </c>
      <c r="B21" s="47" t="s">
        <v>69</v>
      </c>
      <c r="C21" s="14">
        <f>IF(AND(C16 &gt;= -5%, C16 &lt;= 5%), "", (C17 - C15) * 80% * IF(C16 &gt; 5%, (C16 - 5%) / C16, IF(C16 &lt; -5%, (C16 + 5%) / C16, 1)))</f>
        <v>2653.4653465346569</v>
      </c>
      <c r="E21" s="43" t="s">
        <v>42</v>
      </c>
      <c r="F21" s="14" t="str">
        <f>IF(AND(F16 &gt;= -5%, F16 &lt;= 5%), "", (F17 - F15) * 80% * IF(F16 &gt; 5%, (F16 - 5%) / F16, IF(F16 &lt; -5%, (F16 + 5%) / F16, 1)))</f>
        <v/>
      </c>
      <c r="H21" s="43" t="s">
        <v>43</v>
      </c>
      <c r="I21" s="14" t="str">
        <f>IF(AND(I16 &gt;= -5%, I16 &lt;= 5%), "", (I17 - I15) * 80% * IF(I16 &gt; 5%, (I16 - 5%) / I16, IF(I16 &lt; -5%, (I16 + 5%) / I16, 1)))</f>
        <v/>
      </c>
    </row>
    <row r="22" spans="1:9" ht="29" thickTop="1" thickBot="1" x14ac:dyDescent="0.25">
      <c r="B22" s="189" t="s">
        <v>25</v>
      </c>
      <c r="C22" s="189"/>
      <c r="E22" s="189" t="s">
        <v>26</v>
      </c>
      <c r="F22" s="189"/>
      <c r="H22" s="197" t="s">
        <v>27</v>
      </c>
      <c r="I22" s="198"/>
    </row>
    <row r="23" spans="1:9" ht="24" customHeight="1" thickTop="1" thickBot="1" x14ac:dyDescent="0.25">
      <c r="A23" s="84" t="s">
        <v>35</v>
      </c>
      <c r="B23" s="207" t="s">
        <v>23</v>
      </c>
      <c r="C23" s="191"/>
      <c r="E23" s="190" t="s">
        <v>11</v>
      </c>
      <c r="F23" s="191"/>
      <c r="H23" s="199" t="s">
        <v>8</v>
      </c>
      <c r="I23" s="200"/>
    </row>
    <row r="24" spans="1:9" ht="29" customHeight="1" thickTop="1" thickBot="1" x14ac:dyDescent="0.25">
      <c r="B24" s="15" t="s">
        <v>0</v>
      </c>
      <c r="C24" s="15" t="s">
        <v>6</v>
      </c>
      <c r="E24" s="15" t="s">
        <v>0</v>
      </c>
      <c r="F24" s="15" t="s">
        <v>6</v>
      </c>
      <c r="H24" s="15" t="s">
        <v>0</v>
      </c>
      <c r="I24" s="15" t="s">
        <v>6</v>
      </c>
    </row>
    <row r="25" spans="1:9" ht="29" thickTop="1" thickBot="1" x14ac:dyDescent="0.25">
      <c r="A25" s="83"/>
      <c r="B25" s="49">
        <f>user!D12</f>
        <v>101</v>
      </c>
      <c r="C25" s="49">
        <f>user!E12</f>
        <v>109.4</v>
      </c>
      <c r="E25" s="49">
        <f>user!D22</f>
        <v>100</v>
      </c>
      <c r="F25" s="49">
        <f>user!E22</f>
        <v>104.7</v>
      </c>
      <c r="H25" s="49">
        <f>user!D32</f>
        <v>0</v>
      </c>
      <c r="I25" s="49">
        <f>user!E32</f>
        <v>0</v>
      </c>
    </row>
    <row r="26" spans="1:9" ht="17" thickTop="1" thickBot="1" x14ac:dyDescent="0.25">
      <c r="A26" s="83"/>
      <c r="B26" s="18">
        <f>IF(B25=0, IF(C25=0, 0, "DIV/0!"), (C25-B25)/B25)</f>
        <v>8.3168316831683228E-2</v>
      </c>
      <c r="C26" s="17" t="s">
        <v>56</v>
      </c>
      <c r="E26" s="18">
        <f>IF(E25=0, IF(F25=0, 0, "DIV/0!"), (F25-E25)/E25)</f>
        <v>4.7000000000000028E-2</v>
      </c>
      <c r="F26" s="17" t="s">
        <v>70</v>
      </c>
      <c r="H26" s="18">
        <f>IF(H25=0, IF(I25=0, 0, "DIV/0!"), (I25-H25)/H25)</f>
        <v>0</v>
      </c>
      <c r="I26" s="17" t="s">
        <v>71</v>
      </c>
    </row>
    <row r="27" spans="1:9" ht="29" customHeight="1" thickTop="1" thickBot="1" x14ac:dyDescent="0.25">
      <c r="A27" s="83"/>
      <c r="B27" s="208" t="s">
        <v>9</v>
      </c>
      <c r="C27" s="209"/>
      <c r="D27" s="68"/>
      <c r="E27" s="192" t="s">
        <v>9</v>
      </c>
      <c r="F27" s="193"/>
      <c r="H27" s="201" t="s">
        <v>9</v>
      </c>
      <c r="I27" s="202"/>
    </row>
    <row r="28" spans="1:9" ht="17" thickTop="1" thickBot="1" x14ac:dyDescent="0.25">
      <c r="A28" s="83"/>
      <c r="B28" s="194" t="s">
        <v>1</v>
      </c>
      <c r="C28" s="194"/>
      <c r="E28" s="194" t="s">
        <v>1</v>
      </c>
      <c r="F28" s="194"/>
      <c r="H28" s="203" t="s">
        <v>1</v>
      </c>
      <c r="I28" s="204"/>
    </row>
    <row r="29" spans="1:9" ht="31.5" customHeight="1" thickTop="1" thickBot="1" x14ac:dyDescent="0.25">
      <c r="A29" s="83"/>
      <c r="B29" s="19" t="s">
        <v>0</v>
      </c>
      <c r="C29" s="15" t="s">
        <v>6</v>
      </c>
      <c r="E29" s="19" t="s">
        <v>0</v>
      </c>
      <c r="F29" s="15" t="s">
        <v>6</v>
      </c>
      <c r="H29" s="19" t="s">
        <v>0</v>
      </c>
      <c r="I29" s="15" t="s">
        <v>7</v>
      </c>
    </row>
    <row r="30" spans="1:9" ht="29" thickTop="1" thickBot="1" x14ac:dyDescent="0.25">
      <c r="A30" s="83"/>
      <c r="B30" s="50">
        <f>user!D13</f>
        <v>0</v>
      </c>
      <c r="C30" s="50">
        <f>user!E13</f>
        <v>0</v>
      </c>
      <c r="E30" s="51">
        <f>user!D23</f>
        <v>0</v>
      </c>
      <c r="F30" s="51">
        <f>user!E23</f>
        <v>0</v>
      </c>
      <c r="H30" s="51">
        <f>user!D33</f>
        <v>0</v>
      </c>
      <c r="I30" s="51">
        <f>user!E33</f>
        <v>0</v>
      </c>
    </row>
    <row r="31" spans="1:9" ht="17" thickTop="1" thickBot="1" x14ac:dyDescent="0.25">
      <c r="A31" s="83"/>
      <c r="B31" s="16">
        <f>IF(B30=0, IF(C30=0, 0, "DIV/0!"), (C30-B30)/B30)</f>
        <v>0</v>
      </c>
      <c r="C31" s="20" t="s">
        <v>57</v>
      </c>
      <c r="E31" s="21">
        <f>IF(E30=0, IF(F30=0, 0, "DIV/0!"), (F30-E30)/E30)</f>
        <v>0</v>
      </c>
      <c r="F31" s="22" t="s">
        <v>72</v>
      </c>
      <c r="H31" s="21">
        <f>IF(H30=0, IF(I30=0, 0, "DIV/0!"), (I30-H30)/H30)</f>
        <v>0</v>
      </c>
      <c r="I31" s="22" t="s">
        <v>73</v>
      </c>
    </row>
    <row r="32" spans="1:9" ht="26.5" customHeight="1" thickTop="1" thickBot="1" x14ac:dyDescent="0.25">
      <c r="A32" s="83"/>
      <c r="B32" s="215" t="s">
        <v>10</v>
      </c>
      <c r="C32" s="216"/>
      <c r="E32" s="195" t="s">
        <v>10</v>
      </c>
      <c r="F32" s="196"/>
      <c r="H32" s="205" t="s">
        <v>10</v>
      </c>
      <c r="I32" s="206"/>
    </row>
    <row r="33" spans="1:10" ht="28.5" customHeight="1" thickTop="1" thickBot="1" x14ac:dyDescent="0.25">
      <c r="A33" s="83"/>
      <c r="B33" s="19" t="s">
        <v>0</v>
      </c>
      <c r="C33" s="15" t="s">
        <v>6</v>
      </c>
      <c r="E33" s="19" t="s">
        <v>0</v>
      </c>
      <c r="F33" s="15" t="s">
        <v>6</v>
      </c>
      <c r="H33" s="19" t="s">
        <v>0</v>
      </c>
      <c r="I33" s="15" t="s">
        <v>6</v>
      </c>
    </row>
    <row r="34" spans="1:10" ht="29" thickTop="1" thickBot="1" x14ac:dyDescent="0.25">
      <c r="A34" s="83"/>
      <c r="B34" s="52">
        <f>user!D14</f>
        <v>0</v>
      </c>
      <c r="C34" s="53">
        <f>user!E14</f>
        <v>0</v>
      </c>
      <c r="E34" s="54">
        <f>user!D24</f>
        <v>0</v>
      </c>
      <c r="F34" s="55">
        <f>user!E24</f>
        <v>0</v>
      </c>
      <c r="H34" s="54">
        <f>user!D34</f>
        <v>0</v>
      </c>
      <c r="I34" s="55">
        <f>user!E34</f>
        <v>0</v>
      </c>
    </row>
    <row r="35" spans="1:10" ht="17" thickTop="1" thickBot="1" x14ac:dyDescent="0.25">
      <c r="A35" s="83"/>
      <c r="B35" s="23">
        <f>IF(B34=0, IF(C34=0, 0, "DIV/0!"), (C34-B34)/B34)</f>
        <v>0</v>
      </c>
      <c r="C35" s="24" t="s">
        <v>59</v>
      </c>
      <c r="E35" s="25">
        <f>IF(E34=0, IF(F34=0, 0, "DIV/0!"), (F34-E34)/E34)</f>
        <v>0</v>
      </c>
      <c r="F35" s="26" t="s">
        <v>74</v>
      </c>
      <c r="H35" s="25">
        <f>IF(H34=0, IF(I34=0, 0, "DIV/0!"), (I34-H34)/H34)</f>
        <v>0</v>
      </c>
      <c r="I35" s="26" t="s">
        <v>75</v>
      </c>
    </row>
    <row r="36" spans="1:10" ht="36.5" customHeight="1" thickTop="1" thickBot="1" x14ac:dyDescent="0.25">
      <c r="A36" s="83"/>
      <c r="B36" s="27"/>
      <c r="C36" s="28" t="s">
        <v>22</v>
      </c>
      <c r="D36" s="29"/>
      <c r="E36" s="27"/>
      <c r="F36" s="28" t="s">
        <v>22</v>
      </c>
      <c r="G36" s="29"/>
      <c r="H36" s="27"/>
      <c r="I36" s="28" t="s">
        <v>22</v>
      </c>
    </row>
    <row r="37" spans="1:10" ht="29" thickTop="1" thickBot="1" x14ac:dyDescent="0.25">
      <c r="A37" s="85" t="s">
        <v>36</v>
      </c>
      <c r="B37" s="46">
        <f xml:space="preserve"> B26</f>
        <v>8.3168316831683228E-2</v>
      </c>
      <c r="C37" s="56">
        <f>user!F12</f>
        <v>1</v>
      </c>
      <c r="D37" s="30"/>
      <c r="E37" s="18">
        <f xml:space="preserve"> E26</f>
        <v>4.7000000000000028E-2</v>
      </c>
      <c r="F37" s="56">
        <f>user!F22</f>
        <v>1</v>
      </c>
      <c r="H37" s="18">
        <f xml:space="preserve"> H26</f>
        <v>0</v>
      </c>
      <c r="I37" s="56">
        <f>user!F32</f>
        <v>0</v>
      </c>
    </row>
    <row r="38" spans="1:10" ht="29" thickTop="1" thickBot="1" x14ac:dyDescent="0.25">
      <c r="A38" s="83"/>
      <c r="B38" s="21">
        <f>B31</f>
        <v>0</v>
      </c>
      <c r="C38" s="57">
        <f>user!F13</f>
        <v>0</v>
      </c>
      <c r="D38" s="30"/>
      <c r="E38" s="21">
        <f>E31</f>
        <v>0</v>
      </c>
      <c r="F38" s="57">
        <f>user!F23</f>
        <v>0</v>
      </c>
      <c r="H38" s="21">
        <f>H31</f>
        <v>0</v>
      </c>
      <c r="I38" s="57">
        <f>user!F33</f>
        <v>0</v>
      </c>
    </row>
    <row r="39" spans="1:10" ht="29" thickTop="1" thickBot="1" x14ac:dyDescent="0.25">
      <c r="A39" s="83"/>
      <c r="B39" s="25">
        <f xml:space="preserve"> B35</f>
        <v>0</v>
      </c>
      <c r="C39" s="58">
        <f>user!F14</f>
        <v>0</v>
      </c>
      <c r="D39" s="30"/>
      <c r="E39" s="25">
        <f xml:space="preserve"> E35</f>
        <v>0</v>
      </c>
      <c r="F39" s="59">
        <f>user!F24</f>
        <v>0</v>
      </c>
      <c r="H39" s="25">
        <f xml:space="preserve"> H35</f>
        <v>0</v>
      </c>
      <c r="I39" s="58">
        <f>user!F34</f>
        <v>0</v>
      </c>
    </row>
    <row r="40" spans="1:10" ht="24" customHeight="1" thickTop="1" thickBot="1" x14ac:dyDescent="0.25">
      <c r="A40" s="83"/>
      <c r="B40" s="31"/>
      <c r="C40" s="32" t="str">
        <f>IF(AND(SUM(B37:B39)=0, SUM(C37:C39)&lt;&gt;1), "", IF(SUM(C37:C39)=1, "", "ERROR: Sum is not 1!"))</f>
        <v/>
      </c>
      <c r="D40" s="71"/>
      <c r="E40" s="33"/>
      <c r="F40" s="34" t="str">
        <f>IF(AND(SUM(E37:E39)=0, SUM(F37:F39)&lt;&gt;1), "", IF(SUM(F37:F39)=1, "", "ERROR: Sum is not 1!"))</f>
        <v/>
      </c>
      <c r="G40" s="35"/>
      <c r="H40" s="36"/>
      <c r="I40" s="32" t="str">
        <f>IF(AND(SUM(H37:H39)=0, SUM(I37:I39)&lt;&gt;1), "", IF(SUM(I37:I39)=1, "", "ERROR: Sum is not 1!"))</f>
        <v/>
      </c>
      <c r="J40" s="35"/>
    </row>
    <row r="41" spans="1:10" ht="29" thickTop="1" thickBot="1" x14ac:dyDescent="0.4">
      <c r="A41" s="84" t="s">
        <v>37</v>
      </c>
      <c r="B41" s="45" t="s">
        <v>2</v>
      </c>
      <c r="C41" s="38">
        <f>SUMPRODUCT(B37:B39, C37:C39)</f>
        <v>8.3168316831683228E-2</v>
      </c>
      <c r="E41" s="37" t="s">
        <v>2</v>
      </c>
      <c r="F41" s="38">
        <f>SUMPRODUCT(E37:E39, F37:F39)</f>
        <v>4.7000000000000028E-2</v>
      </c>
      <c r="H41" s="37" t="s">
        <v>2</v>
      </c>
      <c r="I41" s="40">
        <f>SUMPRODUCT(H37:H39, I37:I39)</f>
        <v>0</v>
      </c>
    </row>
    <row r="42" spans="1:10" ht="46" customHeight="1" thickTop="1" thickBot="1" x14ac:dyDescent="0.25">
      <c r="B42" s="35"/>
      <c r="C42" s="42" t="s">
        <v>58</v>
      </c>
      <c r="E42" s="35"/>
      <c r="F42" s="42" t="s">
        <v>76</v>
      </c>
      <c r="H42" s="35"/>
      <c r="I42" s="42" t="s">
        <v>77</v>
      </c>
    </row>
    <row r="43" spans="1:10" ht="46" customHeight="1" thickTop="1" thickBot="1" x14ac:dyDescent="0.25">
      <c r="B43" s="187" t="s">
        <v>44</v>
      </c>
      <c r="C43" s="214"/>
      <c r="D43" s="72"/>
      <c r="E43" s="187" t="s">
        <v>44</v>
      </c>
      <c r="F43" s="214"/>
      <c r="H43" s="187" t="s">
        <v>44</v>
      </c>
      <c r="I43" s="188"/>
    </row>
    <row r="44" spans="1:10" ht="16" thickTop="1" x14ac:dyDescent="0.2"/>
  </sheetData>
  <sheetProtection algorithmName="SHA-512" hashValue="iZMo8lvr5jEsbC2CkMYlasUKRdIWY8nhCnBqEebCCjeNqLkZIKNAiWThNROB8ckW8EBdg4VX9rQrcasjl6hRzg==" saltValue="jlVpCDGHyD+VBW7AUTYzKg==" spinCount="100000" sheet="1" objects="1" scenarios="1" selectLockedCells="1" selectUnlockedCells="1"/>
  <mergeCells count="23">
    <mergeCell ref="B28:C28"/>
    <mergeCell ref="B23:C23"/>
    <mergeCell ref="B27:C27"/>
    <mergeCell ref="B2:C3"/>
    <mergeCell ref="E43:F43"/>
    <mergeCell ref="B32:C32"/>
    <mergeCell ref="B22:C22"/>
    <mergeCell ref="B43:C43"/>
    <mergeCell ref="B7:C7"/>
    <mergeCell ref="D11:E11"/>
    <mergeCell ref="D7:E7"/>
    <mergeCell ref="D6:E6"/>
    <mergeCell ref="H43:I43"/>
    <mergeCell ref="E22:F22"/>
    <mergeCell ref="E23:F23"/>
    <mergeCell ref="E27:F27"/>
    <mergeCell ref="E28:F28"/>
    <mergeCell ref="E32:F32"/>
    <mergeCell ref="H22:I22"/>
    <mergeCell ref="H23:I23"/>
    <mergeCell ref="H27:I27"/>
    <mergeCell ref="H28:I28"/>
    <mergeCell ref="H32:I32"/>
  </mergeCells>
  <dataValidations count="2">
    <dataValidation type="custom" allowBlank="1" showInputMessage="1" showErrorMessage="1" errorTitle="Invalid Input" error="Enter a number with exactly 2 decimals. Use '.' instead of ','." sqref="C37:C39 F37:F39 I37:I39" xr:uid="{045BC0C6-CBAB-4EC0-8028-3E8110E45425}">
      <formula1>AND(C37=ROUND(C37,2),ISERROR(FIND(",",TEXT(C37,"0.00"))))</formula1>
    </dataValidation>
    <dataValidation type="custom" allowBlank="1" showInputMessage="1" showErrorMessage="1" errorTitle="Invalid Character" error="You typed a comma (,). Please use a period (.) instead." sqref="H34:I34 H36 E34:F34 B34:C34 B25:C25 B30:C30 E30:F30 E25:F25 H30:I30 H25:I25" xr:uid="{B35C6983-CF75-4356-B7AC-ED97E2F9D252}">
      <formula1>ISERROR(FIND(",", B25 &amp; ""))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user</vt:lpstr>
      <vt:lpstr>xyz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Bonadio, Werner</dc:creator>
  <cp:lastModifiedBy>Aurora F</cp:lastModifiedBy>
  <cp:lastPrinted>2025-04-03T03:57:20Z</cp:lastPrinted>
  <dcterms:created xsi:type="dcterms:W3CDTF">2025-01-21T18:45:44Z</dcterms:created>
  <dcterms:modified xsi:type="dcterms:W3CDTF">2026-10-13T10:11:09Z</dcterms:modified>
</cp:coreProperties>
</file>